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M:\16_freepark\_II-ETAPA\05 -DPS\04–pdf\REVIZE 1\rozpočet\"/>
    </mc:Choice>
  </mc:AlternateContent>
  <xr:revisionPtr revIDLastSave="0" documentId="8_{02AE4212-4A34-4F5C-9295-116884ABAC85}" xr6:coauthVersionLast="47" xr6:coauthVersionMax="47" xr10:uidLastSave="{00000000-0000-0000-0000-000000000000}"/>
  <bookViews>
    <workbookView xWindow="22944" yWindow="0" windowWidth="23232" windowHeight="25296" firstSheet="5" activeTab="6" xr2:uid="{00000000-000D-0000-FFFF-FFFF00000000}"/>
  </bookViews>
  <sheets>
    <sheet name="Rekapitulace stavby" sheetId="1" r:id="rId1"/>
    <sheet name="SO 000 - Vedlejší a ostat..." sheetId="2" r:id="rId2"/>
    <sheet name="SO 101 - Skatepark " sheetId="3" r:id="rId3"/>
    <sheet name="SO 106 -  Pumptrack" sheetId="4" r:id="rId4"/>
    <sheet name="SO 502 - Nakládání s dešť..." sheetId="5" r:id="rId5"/>
    <sheet name="SO 601 Silnoproudá elektrotechn" sheetId="6" r:id="rId6"/>
    <sheet name="SO 801 - Revitalizace zeleně" sheetId="7" r:id="rId7"/>
    <sheet name="Seznam figur" sheetId="8" r:id="rId8"/>
    <sheet name="Pokyny pro vyplnění" sheetId="9" r:id="rId9"/>
  </sheets>
  <definedNames>
    <definedName name="_xlnm._FilterDatabase" localSheetId="1" hidden="1">'SO 000 - Vedlejší a ostat...'!$C$82:$K$93</definedName>
    <definedName name="_xlnm._FilterDatabase" localSheetId="2" hidden="1">'SO 101 - Skatepark '!$C$96:$K$222</definedName>
    <definedName name="_xlnm._FilterDatabase" localSheetId="3" hidden="1">'SO 106 -  Pumptrack'!$C$87:$K$116</definedName>
    <definedName name="_xlnm._FilterDatabase" localSheetId="4" hidden="1">'SO 502 - Nakládání s dešť...'!$C$96:$K$201</definedName>
    <definedName name="_xlnm._FilterDatabase" localSheetId="5" hidden="1">'SO 601 Silnoproudá elektrotechn'!$C$87:$K$130</definedName>
    <definedName name="_xlnm._FilterDatabase" localSheetId="6" hidden="1">'SO 801 - Revitalizace zeleně'!$C$84:$K$142</definedName>
    <definedName name="_xlnm.Print_Titles" localSheetId="0">'Rekapitulace stavby'!$52:$52</definedName>
    <definedName name="_xlnm.Print_Titles" localSheetId="7">'Seznam figur'!$9:$9</definedName>
    <definedName name="_xlnm.Print_Titles" localSheetId="1">'SO 000 - Vedlejší a ostat...'!$82:$82</definedName>
    <definedName name="_xlnm.Print_Titles" localSheetId="2">'SO 101 - Skatepark '!$96:$96</definedName>
    <definedName name="_xlnm.Print_Titles" localSheetId="3">'SO 106 -  Pumptrack'!$87:$87</definedName>
    <definedName name="_xlnm.Print_Titles" localSheetId="4">'SO 502 - Nakládání s dešť...'!$96:$96</definedName>
    <definedName name="_xlnm.Print_Titles" localSheetId="5">'SO 601 Silnoproudá elektrotechn'!$87:$87</definedName>
    <definedName name="_xlnm.Print_Titles" localSheetId="6">'SO 801 - Revitalizace zeleně'!$84:$84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stavby'!$C$42:$AQ$63</definedName>
    <definedName name="_xlnm.Print_Area" localSheetId="7">'Seznam figur'!$C$4:$G$48</definedName>
    <definedName name="_xlnm.Print_Area" localSheetId="1">'SO 000 - Vedlejší a ostat...'!$C$4:$J$39,'SO 000 - Vedlejší a ostat...'!$C$45:$J$64,'SO 000 - Vedlejší a ostat...'!$C$70:$J$93</definedName>
    <definedName name="_xlnm.Print_Area" localSheetId="2">'SO 101 - Skatepark '!$C$4:$J$41,'SO 101 - Skatepark '!$C$47:$J$76,'SO 101 - Skatepark '!$C$82:$J$222</definedName>
    <definedName name="_xlnm.Print_Area" localSheetId="3">'SO 106 -  Pumptrack'!$C$4:$J$41,'SO 106 -  Pumptrack'!$C$47:$J$67,'SO 106 -  Pumptrack'!$C$73:$J$116</definedName>
    <definedName name="_xlnm.Print_Area" localSheetId="4">'SO 502 - Nakládání s dešť...'!$C$4:$J$41,'SO 502 - Nakládání s dešť...'!$C$47:$J$76,'SO 502 - Nakládání s dešť...'!$C$82:$J$201</definedName>
    <definedName name="_xlnm.Print_Area" localSheetId="5">'SO 601 Silnoproudá elektrotechn'!$C$4:$J$39,'SO 601 Silnoproudá elektrotechn'!$C$45:$J$69,'SO 601 Silnoproudá elektrotechn'!$C$75:$J$130</definedName>
    <definedName name="_xlnm.Print_Area" localSheetId="6">'SO 801 - Revitalizace zeleně'!$C$4:$J$39,'SO 801 - Revitalizace zeleně'!$C$45:$J$66,'SO 801 - Revitalizace zeleně'!$C$72:$J$142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6" l="1"/>
  <c r="E80" i="6"/>
  <c r="D7" i="8" l="1"/>
  <c r="J37" i="7"/>
  <c r="J36" i="7"/>
  <c r="AY62" i="1"/>
  <c r="J35" i="7"/>
  <c r="AX62" i="1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J82" i="7"/>
  <c r="J81" i="7"/>
  <c r="F81" i="7"/>
  <c r="F79" i="7"/>
  <c r="E77" i="7"/>
  <c r="J55" i="7"/>
  <c r="J54" i="7"/>
  <c r="F54" i="7"/>
  <c r="F52" i="7"/>
  <c r="E50" i="7"/>
  <c r="J18" i="7"/>
  <c r="E18" i="7"/>
  <c r="F82" i="7"/>
  <c r="J17" i="7"/>
  <c r="J12" i="7"/>
  <c r="J79" i="7"/>
  <c r="E7" i="7"/>
  <c r="E48" i="7" s="1"/>
  <c r="J100" i="6"/>
  <c r="J37" i="6"/>
  <c r="J36" i="6"/>
  <c r="AY61" i="1"/>
  <c r="J35" i="6"/>
  <c r="AX61" i="1" s="1"/>
  <c r="BI130" i="6"/>
  <c r="BH130" i="6"/>
  <c r="BG130" i="6"/>
  <c r="BF130" i="6"/>
  <c r="T130" i="6"/>
  <c r="T129" i="6"/>
  <c r="T128" i="6" s="1"/>
  <c r="R130" i="6"/>
  <c r="R129" i="6"/>
  <c r="R128" i="6"/>
  <c r="P130" i="6"/>
  <c r="P129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J62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J85" i="6"/>
  <c r="J84" i="6"/>
  <c r="F84" i="6"/>
  <c r="F82" i="6"/>
  <c r="J55" i="6"/>
  <c r="J54" i="6"/>
  <c r="F54" i="6"/>
  <c r="F52" i="6"/>
  <c r="E50" i="6"/>
  <c r="J18" i="6"/>
  <c r="E18" i="6"/>
  <c r="F85" i="6" s="1"/>
  <c r="J17" i="6"/>
  <c r="J12" i="6"/>
  <c r="J82" i="6" s="1"/>
  <c r="E78" i="6"/>
  <c r="J39" i="5"/>
  <c r="J38" i="5"/>
  <c r="AY60" i="1" s="1"/>
  <c r="J37" i="5"/>
  <c r="AX60" i="1"/>
  <c r="BI201" i="5"/>
  <c r="BH201" i="5"/>
  <c r="BG201" i="5"/>
  <c r="BF201" i="5"/>
  <c r="T201" i="5"/>
  <c r="T200" i="5" s="1"/>
  <c r="R201" i="5"/>
  <c r="R200" i="5" s="1"/>
  <c r="P201" i="5"/>
  <c r="P200" i="5" s="1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T186" i="5"/>
  <c r="R187" i="5"/>
  <c r="R186" i="5" s="1"/>
  <c r="P187" i="5"/>
  <c r="P186" i="5"/>
  <c r="BI180" i="5"/>
  <c r="BH180" i="5"/>
  <c r="BG180" i="5"/>
  <c r="BF180" i="5"/>
  <c r="T180" i="5"/>
  <c r="T179" i="5"/>
  <c r="R180" i="5"/>
  <c r="R179" i="5"/>
  <c r="P180" i="5"/>
  <c r="P179" i="5" s="1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6" i="5"/>
  <c r="BH156" i="5"/>
  <c r="BG156" i="5"/>
  <c r="BF156" i="5"/>
  <c r="T156" i="5"/>
  <c r="T155" i="5"/>
  <c r="R156" i="5"/>
  <c r="R155" i="5"/>
  <c r="P156" i="5"/>
  <c r="P155" i="5" s="1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2" i="5"/>
  <c r="BH122" i="5"/>
  <c r="BG122" i="5"/>
  <c r="BF122" i="5"/>
  <c r="T122" i="5"/>
  <c r="R122" i="5"/>
  <c r="P122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J94" i="5"/>
  <c r="J93" i="5"/>
  <c r="F93" i="5"/>
  <c r="F91" i="5"/>
  <c r="E89" i="5"/>
  <c r="J59" i="5"/>
  <c r="J58" i="5"/>
  <c r="F58" i="5"/>
  <c r="F56" i="5"/>
  <c r="E54" i="5"/>
  <c r="J20" i="5"/>
  <c r="E20" i="5"/>
  <c r="F59" i="5"/>
  <c r="J19" i="5"/>
  <c r="J14" i="5"/>
  <c r="J91" i="5" s="1"/>
  <c r="E7" i="5"/>
  <c r="E50" i="5" s="1"/>
  <c r="J39" i="4"/>
  <c r="J38" i="4"/>
  <c r="AY58" i="1"/>
  <c r="J37" i="4"/>
  <c r="AX58" i="1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J85" i="4"/>
  <c r="J84" i="4"/>
  <c r="F84" i="4"/>
  <c r="F82" i="4"/>
  <c r="E80" i="4"/>
  <c r="J59" i="4"/>
  <c r="J58" i="4"/>
  <c r="F58" i="4"/>
  <c r="F56" i="4"/>
  <c r="E54" i="4"/>
  <c r="J20" i="4"/>
  <c r="E20" i="4"/>
  <c r="F59" i="4"/>
  <c r="J19" i="4"/>
  <c r="J14" i="4"/>
  <c r="J56" i="4"/>
  <c r="E7" i="4"/>
  <c r="E50" i="4" s="1"/>
  <c r="J39" i="3"/>
  <c r="J38" i="3"/>
  <c r="AY57" i="1" s="1"/>
  <c r="J37" i="3"/>
  <c r="AX57" i="1"/>
  <c r="BI220" i="3"/>
  <c r="BH220" i="3"/>
  <c r="BG220" i="3"/>
  <c r="BF220" i="3"/>
  <c r="T220" i="3"/>
  <c r="T219" i="3" s="1"/>
  <c r="R220" i="3"/>
  <c r="R219" i="3" s="1"/>
  <c r="P220" i="3"/>
  <c r="P219" i="3" s="1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P205" i="3" s="1"/>
  <c r="P204" i="3" s="1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T202" i="3"/>
  <c r="R203" i="3"/>
  <c r="R202" i="3"/>
  <c r="P203" i="3"/>
  <c r="P202" i="3" s="1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T150" i="3" s="1"/>
  <c r="R151" i="3"/>
  <c r="R150" i="3"/>
  <c r="P151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J94" i="3"/>
  <c r="J93" i="3"/>
  <c r="F93" i="3"/>
  <c r="F91" i="3"/>
  <c r="E89" i="3"/>
  <c r="J59" i="3"/>
  <c r="J58" i="3"/>
  <c r="F58" i="3"/>
  <c r="F56" i="3"/>
  <c r="E54" i="3"/>
  <c r="J20" i="3"/>
  <c r="E20" i="3"/>
  <c r="F94" i="3"/>
  <c r="J19" i="3"/>
  <c r="J14" i="3"/>
  <c r="J91" i="3" s="1"/>
  <c r="E7" i="3"/>
  <c r="E85" i="3" s="1"/>
  <c r="J37" i="2"/>
  <c r="J36" i="2"/>
  <c r="AY55" i="1" s="1"/>
  <c r="J35" i="2"/>
  <c r="AX55" i="1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0" i="2"/>
  <c r="BH90" i="2"/>
  <c r="BG90" i="2"/>
  <c r="BF90" i="2"/>
  <c r="T90" i="2"/>
  <c r="T89" i="2"/>
  <c r="R90" i="2"/>
  <c r="R89" i="2" s="1"/>
  <c r="P90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 s="1"/>
  <c r="J17" i="2"/>
  <c r="J12" i="2"/>
  <c r="J77" i="2" s="1"/>
  <c r="E7" i="2"/>
  <c r="E73" i="2" s="1"/>
  <c r="L50" i="1"/>
  <c r="AM50" i="1"/>
  <c r="AM49" i="1"/>
  <c r="L49" i="1"/>
  <c r="AM47" i="1"/>
  <c r="L47" i="1"/>
  <c r="L45" i="1"/>
  <c r="L44" i="1"/>
  <c r="BK92" i="2"/>
  <c r="BK192" i="3"/>
  <c r="BK160" i="3"/>
  <c r="BK122" i="3"/>
  <c r="J99" i="4"/>
  <c r="J163" i="5"/>
  <c r="J191" i="5"/>
  <c r="J120" i="6"/>
  <c r="J124" i="6"/>
  <c r="J98" i="6"/>
  <c r="BK92" i="6"/>
  <c r="J91" i="7"/>
  <c r="BK130" i="7"/>
  <c r="J88" i="7"/>
  <c r="BK195" i="3"/>
  <c r="J147" i="3"/>
  <c r="BK103" i="4"/>
  <c r="BK115" i="5"/>
  <c r="BK98" i="6"/>
  <c r="J102" i="6"/>
  <c r="J100" i="7"/>
  <c r="J107" i="7"/>
  <c r="J130" i="7"/>
  <c r="J92" i="2"/>
  <c r="BK203" i="3"/>
  <c r="J175" i="3"/>
  <c r="BK93" i="4"/>
  <c r="J104" i="5"/>
  <c r="BK140" i="5"/>
  <c r="J114" i="6"/>
  <c r="J123" i="6"/>
  <c r="BK91" i="7"/>
  <c r="BK107" i="7"/>
  <c r="J108" i="7"/>
  <c r="J218" i="3"/>
  <c r="BK197" i="3"/>
  <c r="J166" i="3"/>
  <c r="BK106" i="3"/>
  <c r="BK96" i="4"/>
  <c r="J131" i="5"/>
  <c r="BK147" i="5"/>
  <c r="J113" i="6"/>
  <c r="BK117" i="6"/>
  <c r="BK103" i="7"/>
  <c r="BK117" i="7"/>
  <c r="J118" i="7"/>
  <c r="J126" i="3"/>
  <c r="BK106" i="4"/>
  <c r="J94" i="4"/>
  <c r="BK191" i="5"/>
  <c r="BK116" i="5"/>
  <c r="BK113" i="6"/>
  <c r="BK118" i="7"/>
  <c r="BK97" i="7"/>
  <c r="BK134" i="7"/>
  <c r="J90" i="2"/>
  <c r="BK198" i="3"/>
  <c r="J171" i="3"/>
  <c r="J141" i="3"/>
  <c r="J115" i="4"/>
  <c r="BK104" i="5"/>
  <c r="BK175" i="5"/>
  <c r="BK109" i="6"/>
  <c r="BK112" i="6"/>
  <c r="BK127" i="6"/>
  <c r="J96" i="6"/>
  <c r="BK142" i="7"/>
  <c r="J142" i="7"/>
  <c r="J115" i="7"/>
  <c r="J210" i="3"/>
  <c r="BK179" i="3"/>
  <c r="BK137" i="3"/>
  <c r="J97" i="4"/>
  <c r="J187" i="5"/>
  <c r="BK137" i="5"/>
  <c r="BK115" i="6"/>
  <c r="J131" i="7"/>
  <c r="BK121" i="7"/>
  <c r="BK115" i="7"/>
  <c r="BK86" i="2"/>
  <c r="J192" i="3"/>
  <c r="J144" i="3"/>
  <c r="J100" i="4"/>
  <c r="J136" i="5"/>
  <c r="BK97" i="6"/>
  <c r="BK123" i="6"/>
  <c r="J133" i="7"/>
  <c r="BK106" i="7"/>
  <c r="BK112" i="7"/>
  <c r="BK93" i="2"/>
  <c r="J206" i="3"/>
  <c r="BK167" i="3"/>
  <c r="BK126" i="3"/>
  <c r="BK190" i="5"/>
  <c r="BK100" i="5"/>
  <c r="BK114" i="6"/>
  <c r="BK106" i="6"/>
  <c r="BK119" i="7"/>
  <c r="BK140" i="7"/>
  <c r="BK102" i="7"/>
  <c r="BK141" i="3"/>
  <c r="J114" i="3"/>
  <c r="BK94" i="4"/>
  <c r="BK201" i="5"/>
  <c r="BK171" i="5"/>
  <c r="J97" i="6"/>
  <c r="J92" i="7"/>
  <c r="J110" i="7"/>
  <c r="J109" i="7"/>
  <c r="F38" i="3"/>
  <c r="BK128" i="7"/>
  <c r="BK99" i="7"/>
  <c r="J220" i="3"/>
  <c r="J197" i="3"/>
  <c r="BK166" i="3"/>
  <c r="BK109" i="4"/>
  <c r="J198" i="5"/>
  <c r="J140" i="5"/>
  <c r="J122" i="6"/>
  <c r="J91" i="6"/>
  <c r="BK122" i="7"/>
  <c r="J94" i="7"/>
  <c r="BK88" i="2"/>
  <c r="J196" i="3"/>
  <c r="BK151" i="3"/>
  <c r="J98" i="4"/>
  <c r="J190" i="5"/>
  <c r="J116" i="6"/>
  <c r="BK102" i="6"/>
  <c r="BK129" i="7"/>
  <c r="BK120" i="7"/>
  <c r="BK90" i="2"/>
  <c r="J201" i="3"/>
  <c r="J186" i="3"/>
  <c r="BK155" i="3"/>
  <c r="BK100" i="3"/>
  <c r="J170" i="5"/>
  <c r="BK187" i="5"/>
  <c r="J127" i="6"/>
  <c r="J112" i="6"/>
  <c r="BK123" i="7"/>
  <c r="J96" i="7"/>
  <c r="BK110" i="7"/>
  <c r="BK137" i="7"/>
  <c r="J112" i="3"/>
  <c r="BK89" i="4"/>
  <c r="J116" i="5"/>
  <c r="BK124" i="6"/>
  <c r="J104" i="6"/>
  <c r="J124" i="7"/>
  <c r="J97" i="7"/>
  <c r="BK96" i="7"/>
  <c r="J200" i="3"/>
  <c r="J167" i="3"/>
  <c r="BK109" i="3"/>
  <c r="BK90" i="4"/>
  <c r="BK132" i="5"/>
  <c r="BK131" i="5"/>
  <c r="BK105" i="6"/>
  <c r="BK108" i="6"/>
  <c r="BK127" i="7"/>
  <c r="BK113" i="7"/>
  <c r="BK139" i="7"/>
  <c r="J105" i="7"/>
  <c r="J203" i="3"/>
  <c r="BK171" i="3"/>
  <c r="J122" i="3"/>
  <c r="J92" i="4"/>
  <c r="BK199" i="5"/>
  <c r="J93" i="6"/>
  <c r="BK108" i="7"/>
  <c r="J89" i="7"/>
  <c r="AS59" i="1"/>
  <c r="J198" i="3"/>
  <c r="BK118" i="3"/>
  <c r="J199" i="5"/>
  <c r="J160" i="5"/>
  <c r="J109" i="6"/>
  <c r="BK94" i="6"/>
  <c r="BK109" i="7"/>
  <c r="BK116" i="7"/>
  <c r="J151" i="3"/>
  <c r="BK102" i="4"/>
  <c r="BK91" i="4"/>
  <c r="BK172" i="5"/>
  <c r="J151" i="5"/>
  <c r="J110" i="6"/>
  <c r="BK126" i="7"/>
  <c r="BK105" i="7"/>
  <c r="BK124" i="7"/>
  <c r="F37" i="3"/>
  <c r="BK87" i="2"/>
  <c r="J182" i="3"/>
  <c r="BK147" i="3"/>
  <c r="BK112" i="4"/>
  <c r="J180" i="5"/>
  <c r="J174" i="5"/>
  <c r="J172" i="5"/>
  <c r="BK96" i="6"/>
  <c r="BK114" i="7"/>
  <c r="J117" i="7"/>
  <c r="J137" i="7"/>
  <c r="J111" i="7"/>
  <c r="BK220" i="3"/>
  <c r="BK191" i="3"/>
  <c r="BK112" i="3"/>
  <c r="J100" i="5"/>
  <c r="BK166" i="5"/>
  <c r="J108" i="6"/>
  <c r="J113" i="7"/>
  <c r="BK88" i="7"/>
  <c r="J129" i="7"/>
  <c r="J217" i="3"/>
  <c r="BK182" i="3"/>
  <c r="J109" i="3"/>
  <c r="BK99" i="4"/>
  <c r="J173" i="5"/>
  <c r="J105" i="6"/>
  <c r="BK126" i="6"/>
  <c r="J122" i="7"/>
  <c r="J132" i="7"/>
  <c r="J123" i="7"/>
  <c r="AS56" i="1"/>
  <c r="J112" i="4"/>
  <c r="J115" i="5"/>
  <c r="BK170" i="5"/>
  <c r="BK93" i="6"/>
  <c r="BK91" i="6"/>
  <c r="J112" i="7"/>
  <c r="BK206" i="3"/>
  <c r="BK187" i="3"/>
  <c r="BK114" i="3"/>
  <c r="J91" i="4"/>
  <c r="BK92" i="4"/>
  <c r="J147" i="5"/>
  <c r="J156" i="5"/>
  <c r="BK103" i="6"/>
  <c r="J119" i="6"/>
  <c r="J140" i="7"/>
  <c r="BK101" i="7"/>
  <c r="J106" i="7"/>
  <c r="BK100" i="7"/>
  <c r="BK217" i="3"/>
  <c r="BK186" i="3"/>
  <c r="J106" i="3"/>
  <c r="J106" i="4"/>
  <c r="J107" i="5"/>
  <c r="J94" i="6"/>
  <c r="J139" i="7"/>
  <c r="J128" i="7"/>
  <c r="J95" i="7"/>
  <c r="BK200" i="3"/>
  <c r="BK131" i="3"/>
  <c r="J109" i="4"/>
  <c r="BK180" i="5"/>
  <c r="J115" i="6"/>
  <c r="J103" i="7"/>
  <c r="BK141" i="7"/>
  <c r="BK90" i="7"/>
  <c r="J86" i="2"/>
  <c r="J195" i="3"/>
  <c r="BK175" i="3"/>
  <c r="J137" i="3"/>
  <c r="BK98" i="4"/>
  <c r="J93" i="4"/>
  <c r="J132" i="5"/>
  <c r="J122" i="5"/>
  <c r="J126" i="6"/>
  <c r="BK119" i="6"/>
  <c r="BK111" i="7"/>
  <c r="J134" i="3"/>
  <c r="J103" i="4"/>
  <c r="BK97" i="4"/>
  <c r="BK198" i="5"/>
  <c r="J95" i="6"/>
  <c r="J99" i="7"/>
  <c r="BK133" i="7"/>
  <c r="F39" i="3"/>
  <c r="BK201" i="3"/>
  <c r="J179" i="3"/>
  <c r="BK134" i="3"/>
  <c r="J89" i="4"/>
  <c r="J102" i="4"/>
  <c r="BK151" i="5"/>
  <c r="BK107" i="5"/>
  <c r="BK118" i="6"/>
  <c r="BK110" i="6"/>
  <c r="J102" i="7"/>
  <c r="J101" i="7"/>
  <c r="J121" i="7"/>
  <c r="BK213" i="3"/>
  <c r="J160" i="3"/>
  <c r="J96" i="4"/>
  <c r="J143" i="5"/>
  <c r="J117" i="6"/>
  <c r="BK122" i="6"/>
  <c r="J114" i="7"/>
  <c r="BK218" i="3"/>
  <c r="J187" i="3"/>
  <c r="J100" i="3"/>
  <c r="BK122" i="5"/>
  <c r="J197" i="5"/>
  <c r="J103" i="6"/>
  <c r="BK94" i="7"/>
  <c r="J120" i="7"/>
  <c r="J88" i="2"/>
  <c r="J199" i="3"/>
  <c r="BK144" i="3"/>
  <c r="BK95" i="4"/>
  <c r="J175" i="5"/>
  <c r="J166" i="5"/>
  <c r="J107" i="6"/>
  <c r="BK136" i="7"/>
  <c r="J127" i="7"/>
  <c r="J90" i="7"/>
  <c r="BK103" i="3"/>
  <c r="J90" i="4"/>
  <c r="BK173" i="5"/>
  <c r="BK174" i="5"/>
  <c r="J118" i="6"/>
  <c r="J106" i="6"/>
  <c r="BK92" i="7"/>
  <c r="BK95" i="7"/>
  <c r="BK196" i="3"/>
  <c r="J155" i="3"/>
  <c r="J103" i="3"/>
  <c r="BK115" i="4"/>
  <c r="J171" i="5"/>
  <c r="BK156" i="5"/>
  <c r="J130" i="6"/>
  <c r="BK130" i="6"/>
  <c r="BK116" i="6"/>
  <c r="J138" i="7"/>
  <c r="BK138" i="7"/>
  <c r="J136" i="7"/>
  <c r="BK199" i="3"/>
  <c r="J131" i="3"/>
  <c r="BK160" i="5"/>
  <c r="BK163" i="5"/>
  <c r="BK120" i="6"/>
  <c r="J134" i="7"/>
  <c r="BK89" i="7"/>
  <c r="J87" i="2"/>
  <c r="BK210" i="3"/>
  <c r="BK163" i="3"/>
  <c r="BK197" i="5"/>
  <c r="BK136" i="5"/>
  <c r="J92" i="6"/>
  <c r="BK95" i="6"/>
  <c r="J98" i="7"/>
  <c r="BK131" i="7"/>
  <c r="J93" i="2"/>
  <c r="J213" i="3"/>
  <c r="J191" i="3"/>
  <c r="J118" i="3"/>
  <c r="J95" i="4"/>
  <c r="J201" i="5"/>
  <c r="J99" i="6"/>
  <c r="BK104" i="6"/>
  <c r="BK132" i="7"/>
  <c r="BK98" i="7"/>
  <c r="J141" i="7"/>
  <c r="J163" i="3"/>
  <c r="BK100" i="4"/>
  <c r="BK143" i="5"/>
  <c r="J137" i="5"/>
  <c r="BK107" i="6"/>
  <c r="BK99" i="6"/>
  <c r="J116" i="7"/>
  <c r="J126" i="7"/>
  <c r="J119" i="7"/>
  <c r="F36" i="3"/>
  <c r="T205" i="3" l="1"/>
  <c r="T204" i="3" s="1"/>
  <c r="R205" i="3"/>
  <c r="R204" i="3" s="1"/>
  <c r="R99" i="3"/>
  <c r="P130" i="3"/>
  <c r="P159" i="3"/>
  <c r="P154" i="3"/>
  <c r="T105" i="4"/>
  <c r="T104" i="4"/>
  <c r="BK121" i="6"/>
  <c r="J121" i="6"/>
  <c r="J65" i="6"/>
  <c r="R85" i="2"/>
  <c r="T91" i="2"/>
  <c r="P121" i="3"/>
  <c r="BK159" i="3"/>
  <c r="J159" i="3"/>
  <c r="J70" i="3"/>
  <c r="P185" i="3"/>
  <c r="R105" i="4"/>
  <c r="R104" i="4"/>
  <c r="P99" i="5"/>
  <c r="BK146" i="5"/>
  <c r="J146" i="5"/>
  <c r="J66" i="5" s="1"/>
  <c r="BK196" i="5"/>
  <c r="J196" i="5" s="1"/>
  <c r="J74" i="5" s="1"/>
  <c r="BK90" i="6"/>
  <c r="T101" i="6"/>
  <c r="P125" i="6"/>
  <c r="BK85" i="2"/>
  <c r="J85" i="2"/>
  <c r="J61" i="2"/>
  <c r="P91" i="2"/>
  <c r="BK121" i="3"/>
  <c r="J121" i="3" s="1"/>
  <c r="J66" i="3" s="1"/>
  <c r="R121" i="3"/>
  <c r="R159" i="3"/>
  <c r="R154" i="3" s="1"/>
  <c r="P101" i="4"/>
  <c r="T99" i="5"/>
  <c r="P159" i="5"/>
  <c r="T196" i="5"/>
  <c r="T195" i="5"/>
  <c r="P101" i="6"/>
  <c r="P121" i="6"/>
  <c r="T99" i="3"/>
  <c r="R130" i="3"/>
  <c r="BK185" i="3"/>
  <c r="J185" i="3"/>
  <c r="J71" i="3"/>
  <c r="BK101" i="4"/>
  <c r="J101" i="4"/>
  <c r="J64" i="4"/>
  <c r="P105" i="4"/>
  <c r="P104" i="4"/>
  <c r="P88" i="4"/>
  <c r="AU58" i="1"/>
  <c r="P146" i="5"/>
  <c r="BK159" i="5"/>
  <c r="J159" i="5" s="1"/>
  <c r="J68" i="5" s="1"/>
  <c r="P189" i="5"/>
  <c r="P188" i="5" s="1"/>
  <c r="P196" i="5"/>
  <c r="P195" i="5"/>
  <c r="R111" i="6"/>
  <c r="R125" i="6"/>
  <c r="R87" i="7"/>
  <c r="P85" i="2"/>
  <c r="P84" i="2" s="1"/>
  <c r="P83" i="2" s="1"/>
  <c r="AU55" i="1" s="1"/>
  <c r="R91" i="2"/>
  <c r="T121" i="3"/>
  <c r="T159" i="3"/>
  <c r="T154" i="3"/>
  <c r="T101" i="4"/>
  <c r="R159" i="5"/>
  <c r="R189" i="5"/>
  <c r="R188" i="5"/>
  <c r="T90" i="6"/>
  <c r="T111" i="6"/>
  <c r="T125" i="6"/>
  <c r="BK93" i="7"/>
  <c r="J93" i="7"/>
  <c r="J62" i="7"/>
  <c r="BK104" i="7"/>
  <c r="J104" i="7" s="1"/>
  <c r="J63" i="7" s="1"/>
  <c r="BK125" i="7"/>
  <c r="J125" i="7"/>
  <c r="J64" i="7"/>
  <c r="T125" i="7"/>
  <c r="P135" i="7"/>
  <c r="BK101" i="6"/>
  <c r="J101" i="6" s="1"/>
  <c r="J63" i="6" s="1"/>
  <c r="R101" i="6"/>
  <c r="R121" i="6"/>
  <c r="P87" i="7"/>
  <c r="R93" i="7"/>
  <c r="T93" i="7"/>
  <c r="T104" i="7"/>
  <c r="P125" i="7"/>
  <c r="R135" i="7"/>
  <c r="P99" i="3"/>
  <c r="BK130" i="3"/>
  <c r="J130" i="3" s="1"/>
  <c r="J67" i="3" s="1"/>
  <c r="T185" i="3"/>
  <c r="BK105" i="4"/>
  <c r="J105" i="4"/>
  <c r="J66" i="4"/>
  <c r="R99" i="5"/>
  <c r="R146" i="5"/>
  <c r="R98" i="5" s="1"/>
  <c r="T189" i="5"/>
  <c r="T188" i="5" s="1"/>
  <c r="P90" i="6"/>
  <c r="BK111" i="6"/>
  <c r="J111" i="6"/>
  <c r="J64" i="6"/>
  <c r="T121" i="6"/>
  <c r="T87" i="7"/>
  <c r="P104" i="7"/>
  <c r="R125" i="7"/>
  <c r="T135" i="7"/>
  <c r="T85" i="2"/>
  <c r="T84" i="2"/>
  <c r="T83" i="2" s="1"/>
  <c r="BK91" i="2"/>
  <c r="J91" i="2" s="1"/>
  <c r="J63" i="2" s="1"/>
  <c r="BK99" i="3"/>
  <c r="J99" i="3"/>
  <c r="J65" i="3"/>
  <c r="T130" i="3"/>
  <c r="R185" i="3"/>
  <c r="R101" i="4"/>
  <c r="BK99" i="5"/>
  <c r="BK98" i="5" s="1"/>
  <c r="J98" i="5" s="1"/>
  <c r="J64" i="5" s="1"/>
  <c r="J99" i="5"/>
  <c r="J65" i="5" s="1"/>
  <c r="T146" i="5"/>
  <c r="T159" i="5"/>
  <c r="BK189" i="5"/>
  <c r="J189" i="5"/>
  <c r="J72" i="5"/>
  <c r="R196" i="5"/>
  <c r="R195" i="5"/>
  <c r="R90" i="6"/>
  <c r="R89" i="6"/>
  <c r="R88" i="6"/>
  <c r="P111" i="6"/>
  <c r="BK125" i="6"/>
  <c r="J125" i="6"/>
  <c r="J66" i="6" s="1"/>
  <c r="BK87" i="7"/>
  <c r="P93" i="7"/>
  <c r="R104" i="7"/>
  <c r="BK135" i="7"/>
  <c r="J135" i="7"/>
  <c r="J65" i="7"/>
  <c r="BK89" i="2"/>
  <c r="J89" i="2"/>
  <c r="J62" i="2"/>
  <c r="BK155" i="5"/>
  <c r="J155" i="5"/>
  <c r="J67" i="5" s="1"/>
  <c r="BK129" i="6"/>
  <c r="J129" i="6"/>
  <c r="J68" i="6"/>
  <c r="BK150" i="3"/>
  <c r="J150" i="3"/>
  <c r="J68" i="3"/>
  <c r="BK202" i="3"/>
  <c r="J202" i="3"/>
  <c r="J72" i="3"/>
  <c r="BK219" i="3"/>
  <c r="J219" i="3"/>
  <c r="J75" i="3" s="1"/>
  <c r="BK200" i="5"/>
  <c r="J200" i="5"/>
  <c r="J75" i="5"/>
  <c r="BK179" i="5"/>
  <c r="J179" i="5"/>
  <c r="J69" i="5" s="1"/>
  <c r="BK186" i="5"/>
  <c r="J186" i="5"/>
  <c r="J70" i="5"/>
  <c r="E48" i="6"/>
  <c r="BK205" i="3"/>
  <c r="J205" i="3" s="1"/>
  <c r="J74" i="3" s="1"/>
  <c r="E75" i="7"/>
  <c r="BE88" i="7"/>
  <c r="BE99" i="7"/>
  <c r="BE106" i="7"/>
  <c r="BE115" i="7"/>
  <c r="BE116" i="7"/>
  <c r="BE119" i="7"/>
  <c r="BE122" i="7"/>
  <c r="J90" i="6"/>
  <c r="J61" i="6"/>
  <c r="BE108" i="7"/>
  <c r="BE121" i="7"/>
  <c r="BE126" i="7"/>
  <c r="BE128" i="7"/>
  <c r="BE131" i="7"/>
  <c r="BE134" i="7"/>
  <c r="J52" i="7"/>
  <c r="BE101" i="7"/>
  <c r="BE103" i="7"/>
  <c r="BE118" i="7"/>
  <c r="BE123" i="7"/>
  <c r="BE137" i="7"/>
  <c r="BE102" i="7"/>
  <c r="BE120" i="7"/>
  <c r="BE133" i="7"/>
  <c r="BE138" i="7"/>
  <c r="BE139" i="7"/>
  <c r="BE140" i="7"/>
  <c r="BE91" i="7"/>
  <c r="BE92" i="7"/>
  <c r="BE94" i="7"/>
  <c r="BE112" i="7"/>
  <c r="BE117" i="7"/>
  <c r="BE141" i="7"/>
  <c r="BE142" i="7"/>
  <c r="BE89" i="7"/>
  <c r="BE95" i="7"/>
  <c r="BE96" i="7"/>
  <c r="BE100" i="7"/>
  <c r="BE109" i="7"/>
  <c r="BE110" i="7"/>
  <c r="BE113" i="7"/>
  <c r="BE114" i="7"/>
  <c r="BE127" i="7"/>
  <c r="BE129" i="7"/>
  <c r="BE132" i="7"/>
  <c r="BE136" i="7"/>
  <c r="BE90" i="7"/>
  <c r="BE97" i="7"/>
  <c r="BE98" i="7"/>
  <c r="BE105" i="7"/>
  <c r="BE124" i="7"/>
  <c r="F55" i="7"/>
  <c r="BE107" i="7"/>
  <c r="BE111" i="7"/>
  <c r="BE130" i="7"/>
  <c r="J52" i="6"/>
  <c r="BE116" i="6"/>
  <c r="BE117" i="6"/>
  <c r="BE123" i="6"/>
  <c r="BE130" i="6"/>
  <c r="BK188" i="5"/>
  <c r="J188" i="5"/>
  <c r="J71" i="5"/>
  <c r="F55" i="6"/>
  <c r="BE104" i="6"/>
  <c r="BE108" i="6"/>
  <c r="BE109" i="6"/>
  <c r="BE114" i="6"/>
  <c r="BE115" i="6"/>
  <c r="BE120" i="6"/>
  <c r="BK195" i="5"/>
  <c r="J195" i="5"/>
  <c r="J73" i="5"/>
  <c r="BE93" i="6"/>
  <c r="BE96" i="6"/>
  <c r="BE97" i="6"/>
  <c r="BE98" i="6"/>
  <c r="BE99" i="6"/>
  <c r="BE124" i="6"/>
  <c r="BE107" i="6"/>
  <c r="BE110" i="6"/>
  <c r="BE113" i="6"/>
  <c r="BE92" i="6"/>
  <c r="BE112" i="6"/>
  <c r="BE102" i="6"/>
  <c r="BE103" i="6"/>
  <c r="BE105" i="6"/>
  <c r="BE119" i="6"/>
  <c r="BE122" i="6"/>
  <c r="BE95" i="6"/>
  <c r="BE118" i="6"/>
  <c r="BE127" i="6"/>
  <c r="BE91" i="6"/>
  <c r="BE94" i="6"/>
  <c r="BE106" i="6"/>
  <c r="BE126" i="6"/>
  <c r="F94" i="5"/>
  <c r="BE115" i="5"/>
  <c r="BE136" i="5"/>
  <c r="BE201" i="5"/>
  <c r="J56" i="5"/>
  <c r="BE156" i="5"/>
  <c r="BE190" i="5"/>
  <c r="BE122" i="5"/>
  <c r="BE131" i="5"/>
  <c r="BE132" i="5"/>
  <c r="BE160" i="5"/>
  <c r="BE180" i="5"/>
  <c r="BE197" i="5"/>
  <c r="BE137" i="5"/>
  <c r="BE140" i="5"/>
  <c r="BE143" i="5"/>
  <c r="BE163" i="5"/>
  <c r="BE170" i="5"/>
  <c r="BE171" i="5"/>
  <c r="BE175" i="5"/>
  <c r="BE199" i="5"/>
  <c r="E85" i="5"/>
  <c r="BE147" i="5"/>
  <c r="BE151" i="5"/>
  <c r="BE172" i="5"/>
  <c r="BE173" i="5"/>
  <c r="BE198" i="5"/>
  <c r="BK104" i="4"/>
  <c r="J104" i="4" s="1"/>
  <c r="J65" i="4" s="1"/>
  <c r="BE100" i="5"/>
  <c r="BE104" i="5"/>
  <c r="BE107" i="5"/>
  <c r="BE166" i="5"/>
  <c r="BE174" i="5"/>
  <c r="BE187" i="5"/>
  <c r="BE116" i="5"/>
  <c r="BE191" i="5"/>
  <c r="E76" i="4"/>
  <c r="J82" i="4"/>
  <c r="BK154" i="3"/>
  <c r="BK204" i="3"/>
  <c r="J204" i="3"/>
  <c r="J73" i="3"/>
  <c r="BE91" i="4"/>
  <c r="BE115" i="4"/>
  <c r="F85" i="4"/>
  <c r="BE95" i="4"/>
  <c r="BE99" i="4"/>
  <c r="BE89" i="4"/>
  <c r="BE90" i="4"/>
  <c r="BE93" i="4"/>
  <c r="BE94" i="4"/>
  <c r="BE97" i="4"/>
  <c r="BE98" i="4"/>
  <c r="BE100" i="4"/>
  <c r="BE106" i="4"/>
  <c r="BE112" i="4"/>
  <c r="BE96" i="4"/>
  <c r="BE109" i="4"/>
  <c r="BE92" i="4"/>
  <c r="BE102" i="4"/>
  <c r="BE103" i="4"/>
  <c r="E50" i="3"/>
  <c r="J56" i="3"/>
  <c r="F59" i="3"/>
  <c r="BE100" i="3"/>
  <c r="BE103" i="3"/>
  <c r="BE106" i="3"/>
  <c r="BE109" i="3"/>
  <c r="BE112" i="3"/>
  <c r="BE114" i="3"/>
  <c r="BE118" i="3"/>
  <c r="BE122" i="3"/>
  <c r="BE126" i="3"/>
  <c r="BE131" i="3"/>
  <c r="BE134" i="3"/>
  <c r="BE137" i="3"/>
  <c r="BE141" i="3"/>
  <c r="BE144" i="3"/>
  <c r="BE147" i="3"/>
  <c r="BE151" i="3"/>
  <c r="BE155" i="3"/>
  <c r="BE160" i="3"/>
  <c r="BE163" i="3"/>
  <c r="BE166" i="3"/>
  <c r="BE167" i="3"/>
  <c r="BE171" i="3"/>
  <c r="BE175" i="3"/>
  <c r="BE179" i="3"/>
  <c r="BE182" i="3"/>
  <c r="BE186" i="3"/>
  <c r="BE187" i="3"/>
  <c r="BE191" i="3"/>
  <c r="BE192" i="3"/>
  <c r="BE195" i="3"/>
  <c r="BE196" i="3"/>
  <c r="BE197" i="3"/>
  <c r="BE198" i="3"/>
  <c r="BE199" i="3"/>
  <c r="BE200" i="3"/>
  <c r="BE201" i="3"/>
  <c r="BE203" i="3"/>
  <c r="BE206" i="3"/>
  <c r="BE210" i="3"/>
  <c r="BE213" i="3"/>
  <c r="BE217" i="3"/>
  <c r="BE218" i="3"/>
  <c r="BE220" i="3"/>
  <c r="BA57" i="1"/>
  <c r="BB57" i="1"/>
  <c r="BC57" i="1"/>
  <c r="BC56" i="1" s="1"/>
  <c r="BD57" i="1"/>
  <c r="BE87" i="2"/>
  <c r="BE86" i="2"/>
  <c r="E48" i="2"/>
  <c r="J52" i="2"/>
  <c r="F55" i="2"/>
  <c r="BE88" i="2"/>
  <c r="BE90" i="2"/>
  <c r="BE93" i="2"/>
  <c r="BE92" i="2"/>
  <c r="F34" i="7"/>
  <c r="BA62" i="1"/>
  <c r="F39" i="4"/>
  <c r="BD58" i="1"/>
  <c r="BD56" i="1"/>
  <c r="F36" i="6"/>
  <c r="BC61" i="1"/>
  <c r="F34" i="2"/>
  <c r="BA55" i="1"/>
  <c r="F37" i="2"/>
  <c r="BD55" i="1" s="1"/>
  <c r="F39" i="5"/>
  <c r="BD60" i="1" s="1"/>
  <c r="BD59" i="1" s="1"/>
  <c r="J36" i="3"/>
  <c r="F36" i="5"/>
  <c r="BA60" i="1"/>
  <c r="BA59" i="1"/>
  <c r="AW59" i="1"/>
  <c r="F37" i="6"/>
  <c r="BD61" i="1"/>
  <c r="J34" i="2"/>
  <c r="AW55" i="1" s="1"/>
  <c r="F36" i="7"/>
  <c r="BC62" i="1" s="1"/>
  <c r="F35" i="2"/>
  <c r="BB55" i="1" s="1"/>
  <c r="J36" i="5"/>
  <c r="AW60" i="1"/>
  <c r="F36" i="2"/>
  <c r="BC55" i="1"/>
  <c r="J34" i="7"/>
  <c r="AW62" i="1"/>
  <c r="F34" i="6"/>
  <c r="BA61" i="1" s="1"/>
  <c r="F35" i="7"/>
  <c r="BB62" i="1" s="1"/>
  <c r="AS54" i="1"/>
  <c r="F37" i="7"/>
  <c r="BD62" i="1"/>
  <c r="J34" i="6"/>
  <c r="AW61" i="1"/>
  <c r="F37" i="5"/>
  <c r="BB60" i="1"/>
  <c r="BB59" i="1"/>
  <c r="AX59" i="1"/>
  <c r="F38" i="5"/>
  <c r="BC60" i="1"/>
  <c r="BC59" i="1" s="1"/>
  <c r="AY59" i="1" s="1"/>
  <c r="F37" i="4"/>
  <c r="BB58" i="1"/>
  <c r="BB56" i="1"/>
  <c r="J36" i="4"/>
  <c r="AW58" i="1"/>
  <c r="F36" i="4"/>
  <c r="BA58" i="1"/>
  <c r="BA56" i="1"/>
  <c r="F38" i="4"/>
  <c r="BC58" i="1"/>
  <c r="F35" i="6"/>
  <c r="BB61" i="1" s="1"/>
  <c r="BK98" i="3" l="1"/>
  <c r="BK97" i="3" s="1"/>
  <c r="J97" i="3" s="1"/>
  <c r="J63" i="3" s="1"/>
  <c r="T88" i="4"/>
  <c r="R84" i="2"/>
  <c r="R83" i="2" s="1"/>
  <c r="T86" i="7"/>
  <c r="T85" i="7" s="1"/>
  <c r="R86" i="7"/>
  <c r="R85" i="7" s="1"/>
  <c r="P98" i="5"/>
  <c r="P97" i="5" s="1"/>
  <c r="AU60" i="1" s="1"/>
  <c r="AU59" i="1" s="1"/>
  <c r="BK86" i="7"/>
  <c r="J86" i="7" s="1"/>
  <c r="J60" i="7" s="1"/>
  <c r="R97" i="5"/>
  <c r="P89" i="6"/>
  <c r="P88" i="6"/>
  <c r="AU61" i="1" s="1"/>
  <c r="T98" i="3"/>
  <c r="T97" i="3"/>
  <c r="R98" i="3"/>
  <c r="R97" i="3" s="1"/>
  <c r="BK89" i="6"/>
  <c r="J89" i="6" s="1"/>
  <c r="J60" i="6" s="1"/>
  <c r="P98" i="3"/>
  <c r="P97" i="3" s="1"/>
  <c r="AU57" i="1" s="1"/>
  <c r="AU56" i="1" s="1"/>
  <c r="T98" i="5"/>
  <c r="T97" i="5" s="1"/>
  <c r="R88" i="4"/>
  <c r="P86" i="7"/>
  <c r="P85" i="7"/>
  <c r="AU62" i="1" s="1"/>
  <c r="T89" i="6"/>
  <c r="T88" i="6" s="1"/>
  <c r="AW57" i="1"/>
  <c r="BK84" i="2"/>
  <c r="J84" i="2"/>
  <c r="J60" i="2" s="1"/>
  <c r="J87" i="7"/>
  <c r="J61" i="7" s="1"/>
  <c r="BK128" i="6"/>
  <c r="J128" i="6"/>
  <c r="J67" i="6"/>
  <c r="BK97" i="5"/>
  <c r="J97" i="5"/>
  <c r="J32" i="5" s="1"/>
  <c r="AG60" i="1" s="1"/>
  <c r="AG59" i="1" s="1"/>
  <c r="BK88" i="4"/>
  <c r="J88" i="4" s="1"/>
  <c r="J63" i="4" s="1"/>
  <c r="J154" i="3"/>
  <c r="J69" i="3" s="1"/>
  <c r="J98" i="3"/>
  <c r="J64" i="3"/>
  <c r="F33" i="2"/>
  <c r="AZ55" i="1"/>
  <c r="F35" i="3"/>
  <c r="AZ57" i="1" s="1"/>
  <c r="J32" i="3"/>
  <c r="AG57" i="1" s="1"/>
  <c r="AX56" i="1"/>
  <c r="F35" i="5"/>
  <c r="AZ60" i="1" s="1"/>
  <c r="AZ59" i="1" s="1"/>
  <c r="AV59" i="1" s="1"/>
  <c r="AT59" i="1" s="1"/>
  <c r="J33" i="2"/>
  <c r="AV55" i="1" s="1"/>
  <c r="AT55" i="1" s="1"/>
  <c r="F35" i="4"/>
  <c r="AZ58" i="1" s="1"/>
  <c r="BB54" i="1"/>
  <c r="W31" i="1" s="1"/>
  <c r="BA54" i="1"/>
  <c r="AW54" i="1" s="1"/>
  <c r="AK30" i="1" s="1"/>
  <c r="BC54" i="1"/>
  <c r="W32" i="1" s="1"/>
  <c r="BD54" i="1"/>
  <c r="W33" i="1"/>
  <c r="AW56" i="1"/>
  <c r="J33" i="6"/>
  <c r="AV61" i="1" s="1"/>
  <c r="AT61" i="1" s="1"/>
  <c r="J35" i="4"/>
  <c r="AV58" i="1" s="1"/>
  <c r="AT58" i="1" s="1"/>
  <c r="F33" i="6"/>
  <c r="AZ61" i="1" s="1"/>
  <c r="J35" i="5"/>
  <c r="AV60" i="1"/>
  <c r="AT60" i="1" s="1"/>
  <c r="F33" i="7"/>
  <c r="AZ62" i="1" s="1"/>
  <c r="J33" i="7"/>
  <c r="AV62" i="1" s="1"/>
  <c r="AT62" i="1" s="1"/>
  <c r="AY56" i="1"/>
  <c r="J35" i="3"/>
  <c r="AV57" i="1" s="1"/>
  <c r="AT57" i="1" s="1"/>
  <c r="BK88" i="6" l="1"/>
  <c r="J88" i="6" s="1"/>
  <c r="J30" i="6" s="1"/>
  <c r="AG61" i="1" s="1"/>
  <c r="BK85" i="7"/>
  <c r="J85" i="7"/>
  <c r="J59" i="7"/>
  <c r="BK83" i="2"/>
  <c r="J83" i="2"/>
  <c r="J59" i="2"/>
  <c r="AN59" i="1"/>
  <c r="AN60" i="1"/>
  <c r="J63" i="5"/>
  <c r="J41" i="5"/>
  <c r="AN57" i="1"/>
  <c r="J41" i="3"/>
  <c r="AU54" i="1"/>
  <c r="AZ56" i="1"/>
  <c r="AV56" i="1"/>
  <c r="AT56" i="1" s="1"/>
  <c r="AX54" i="1"/>
  <c r="J32" i="4"/>
  <c r="AG58" i="1"/>
  <c r="AN58" i="1" s="1"/>
  <c r="W30" i="1"/>
  <c r="AY54" i="1"/>
  <c r="J39" i="6" l="1"/>
  <c r="J59" i="6"/>
  <c r="J41" i="4"/>
  <c r="AN61" i="1"/>
  <c r="J30" i="2"/>
  <c r="AG55" i="1" s="1"/>
  <c r="AG56" i="1"/>
  <c r="AZ54" i="1"/>
  <c r="W29" i="1" s="1"/>
  <c r="J30" i="7"/>
  <c r="AG62" i="1" s="1"/>
  <c r="J39" i="7" l="1"/>
  <c r="J39" i="2"/>
  <c r="AN56" i="1"/>
  <c r="AN55" i="1"/>
  <c r="AN62" i="1"/>
  <c r="AV54" i="1"/>
  <c r="AK29" i="1"/>
  <c r="AG54" i="1"/>
  <c r="AK26" i="1" s="1"/>
  <c r="AK35" i="1" l="1"/>
  <c r="AT54" i="1"/>
  <c r="AN54" i="1" s="1"/>
</calcChain>
</file>

<file path=xl/sharedStrings.xml><?xml version="1.0" encoding="utf-8"?>
<sst xmlns="http://schemas.openxmlformats.org/spreadsheetml/2006/main" count="5600" uniqueCount="1048">
  <si>
    <t>Export Komplet</t>
  </si>
  <si>
    <t>VZ</t>
  </si>
  <si>
    <t>2.0</t>
  </si>
  <si>
    <t/>
  </si>
  <si>
    <t>False</t>
  </si>
  <si>
    <t>{4165ac64-b28f-4f99-a5fc-1f01b3bb74a4}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</si>
  <si>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</si>
  <si>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</si>
  <si>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</si>
  <si>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</si>
  <si>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</si>
  <si>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</si>
  <si>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</si>
  <si>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</si>
  <si>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</si>
  <si>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221001-1z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</si>
  <si>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</si>
  <si>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</si>
  <si>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SPORTOVNÍ ZÓNY STREETPARK úprava 18.05.2023</t>
  </si>
  <si>
    <t>KSO:</t>
  </si>
  <si>
    <t>CC-CZ:</t>
  </si>
  <si>
    <t>Místo:</t>
  </si>
  <si>
    <t xml:space="preserve"> Žďár nad Sázavou</t>
  </si>
  <si>
    <t>Datum:</t>
  </si>
  <si>
    <t>18. 5. 2023</t>
  </si>
  <si>
    <t>Zadavatel:</t>
  </si>
  <si>
    <t>IČ:</t>
  </si>
  <si>
    <t>Město Žďár nad Sázavou</t>
  </si>
  <si>
    <t>DIČ:</t>
  </si>
  <si>
    <t>Uchazeč:</t>
  </si>
  <si>
    <t>Vyplň údaj</t>
  </si>
  <si>
    <t>Projektant:</t>
  </si>
  <si>
    <t>Grimm Architekti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</si>
  <si>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</si>
  <si>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</si>
  <si>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</si>
  <si>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</si>
  <si>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</si>
  <si>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</si>
  <si>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</si>
  <si>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</si>
  <si>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</si>
  <si>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</si>
  <si>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</si>
  <si>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</si>
  <si>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</si>
  <si>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</si>
  <si>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</si>
  <si>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</si>
  <si>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</si>
  <si>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</si>
  <si>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</si>
  <si>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</si>
  <si>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</si>
  <si>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</si>
  <si>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</si>
  <si>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</si>
  <si>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</si>
  <si>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</si>
  <si>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</si>
  <si>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</si>
  <si>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</si>
  <si>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</si>
  <si>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</si>
  <si>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</si>
  <si>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</si>
  <si>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</si>
  <si>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</si>
  <si>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</si>
  <si>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</si>
  <si>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</si>
  <si>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</si>
  <si>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</si>
  <si>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</si>
  <si>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</si>
  <si>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</si>
  <si>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</si>
  <si>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</si>
  <si>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náklady</t>
  </si>
  <si>
    <t>VON</t>
  </si>
  <si>
    <t>1</t>
  </si>
  <si>
    <t>{ec3e6ebc-977f-45d4-9cb1-acbc249c67b3}</t>
  </si>
  <si>
    <t>2</t>
  </si>
  <si>
    <t>SO 100</t>
  </si>
  <si>
    <t>Sportovní objekty</t>
  </si>
  <si>
    <t>STA</t>
  </si>
  <si>
    <t>{7e31e655-d2a4-48a4-8906-911a3a3ecdce}</t>
  </si>
  <si>
    <t>SO 101</t>
  </si>
  <si>
    <t xml:space="preserve">Skatepark </t>
  </si>
  <si>
    <t>Soupis</t>
  </si>
  <si>
    <t>{dfa690d0-d39c-4b6e-a92e-392e93962460}</t>
  </si>
  <si>
    <t>SO 106</t>
  </si>
  <si>
    <t xml:space="preserve"> Pumptrack</t>
  </si>
  <si>
    <t>{b6aa00a4-f914-474d-afbc-160ecb1f10ff}</t>
  </si>
  <si>
    <t>SO 500</t>
  </si>
  <si>
    <t>Areálové rozvody</t>
  </si>
  <si>
    <t>ING</t>
  </si>
  <si>
    <t>{01069586-dcdd-46cd-9314-ae667ff2448d}</t>
  </si>
  <si>
    <t>SO 502</t>
  </si>
  <si>
    <t xml:space="preserve">Nakládání s dešťovými vodami </t>
  </si>
  <si>
    <t>{39a0bf0e-6d88-4bfa-b507-930c70c0e9eb}</t>
  </si>
  <si>
    <t>{de4b580e-3820-4bd2-823e-86a1fdf0babc}</t>
  </si>
  <si>
    <t>SO 801</t>
  </si>
  <si>
    <t>Revitalizace zeleně</t>
  </si>
  <si>
    <t>{79ef2eb6-02fd-45cb-bc7c-8edab2f16e0c}</t>
  </si>
  <si>
    <t>KRYCÍ LIST SOUPISU PRACÍ</t>
  </si>
  <si>
    <t>Objekt:</t>
  </si>
  <si>
    <t>SO 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</si>
  <si>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</si>
  <si>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</si>
  <si>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</si>
  <si>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</si>
  <si>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</si>
  <si>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</si>
  <si>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</si>
  <si>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</si>
  <si>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</si>
  <si>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</si>
  <si>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</si>
  <si>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</si>
  <si>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</si>
  <si>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</si>
  <si>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</si>
  <si>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</si>
  <si>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</si>
  <si>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</si>
  <si>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</si>
  <si>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</si>
  <si>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</si>
  <si>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</si>
  <si>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</si>
  <si>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</si>
  <si>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</si>
  <si>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</si>
  <si>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</si>
  <si>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</si>
  <si>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012103000</t>
  </si>
  <si>
    <t>Geodetické práce před výstavbou</t>
  </si>
  <si>
    <t>soubor</t>
  </si>
  <si>
    <t>1024</t>
  </si>
  <si>
    <t>-1854779098</t>
  </si>
  <si>
    <t>012303000</t>
  </si>
  <si>
    <t>Geodetické práce po výstavbě</t>
  </si>
  <si>
    <t>-1367190959</t>
  </si>
  <si>
    <t>3</t>
  </si>
  <si>
    <t>013254000</t>
  </si>
  <si>
    <t>Dokumentace skutečného provedení stavby</t>
  </si>
  <si>
    <t>-1903498356</t>
  </si>
  <si>
    <t>VRN3</t>
  </si>
  <si>
    <t>Zařízení staveniště</t>
  </si>
  <si>
    <t>4</t>
  </si>
  <si>
    <t>030001000</t>
  </si>
  <si>
    <t>1584701140</t>
  </si>
  <si>
    <t>VRN4</t>
  </si>
  <si>
    <t>Inženýrská činnost</t>
  </si>
  <si>
    <t>040001000</t>
  </si>
  <si>
    <t>-193880864</t>
  </si>
  <si>
    <t>6</t>
  </si>
  <si>
    <t>043154000</t>
  </si>
  <si>
    <t>Zkoušky hutnicí</t>
  </si>
  <si>
    <t>-928469947</t>
  </si>
  <si>
    <t>Odk</t>
  </si>
  <si>
    <t>odkopávka</t>
  </si>
  <si>
    <t>108</t>
  </si>
  <si>
    <t>OI</t>
  </si>
  <si>
    <t>odvoz  zeminy</t>
  </si>
  <si>
    <t>117,6</t>
  </si>
  <si>
    <t>R</t>
  </si>
  <si>
    <t>výkop rýh</t>
  </si>
  <si>
    <t>9,6</t>
  </si>
  <si>
    <t>SO 100 - Sportovní objekty</t>
  </si>
  <si>
    <t>Soupis:</t>
  </si>
  <si>
    <t xml:space="preserve">SO 101 - Skatepark 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</si>
  <si>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</si>
  <si>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</si>
  <si>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</si>
  <si>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</si>
  <si>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</si>
  <si>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</si>
  <si>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</si>
  <si>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</si>
  <si>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</si>
  <si>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</si>
  <si>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767 - Konstrukce zámečnické</t>
  </si>
  <si>
    <t xml:space="preserve">      789 - Povrchové úpravy technologických zařízení</t>
  </si>
  <si>
    <t>HSV</t>
  </si>
  <si>
    <t>Práce a dodávky HSV</t>
  </si>
  <si>
    <t>Zemní práce</t>
  </si>
  <si>
    <t>121151113</t>
  </si>
  <si>
    <t>Sejmutí ornice strojně při souvislé ploše přes 100 do 500 m2, tl. vrstvy do 200 mm</t>
  </si>
  <si>
    <t>m2</t>
  </si>
  <si>
    <t>-786041195</t>
  </si>
  <si>
    <t>VV</t>
  </si>
  <si>
    <t>15*18</t>
  </si>
  <si>
    <t>Součet</t>
  </si>
  <si>
    <t>122251103</t>
  </si>
  <si>
    <t>Odkopávky a prokopávky nezapažené strojně v hornině třídy těžitelnosti I skupiny 3 přes 50 do 100 m3</t>
  </si>
  <si>
    <t>m3</t>
  </si>
  <si>
    <t>1269711576</t>
  </si>
  <si>
    <t>20*18*0,3</t>
  </si>
  <si>
    <t>132151101</t>
  </si>
  <si>
    <t>Hloubení nezapažených rýh šířky do 800 mm strojně s urovnáním dna do předepsaného profilu a spádu v hornině třídy těžitelnosti I skupiny 1 a 2 do 20 m3</t>
  </si>
  <si>
    <t>-668691052</t>
  </si>
  <si>
    <t>30*0,8*0,4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</si>
  <si>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</si>
  <si>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</si>
  <si>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-1806037235</t>
  </si>
  <si>
    <t>Odk+R</t>
  </si>
  <si>
    <t>171251201</t>
  </si>
  <si>
    <t>Uložení sypaniny na skládky nebo meziskládky bez hutnění s upravením uložené sypaniny do předepsaného tvaru</t>
  </si>
  <si>
    <t>1127774799</t>
  </si>
  <si>
    <t>181111121</t>
  </si>
  <si>
    <t>Plošná úprava terénu v zemině skupiny 1 až 4 s urovnáním povrchu bez doplnění ornice souvislé plochy do 500 m2 při nerovnostech terénu přes 100 do 150 mm v rovině nebo na svahu do 1:5</t>
  </si>
  <si>
    <t>-345174864</t>
  </si>
  <si>
    <t>plocha dosypů + 1m okolo</t>
  </si>
  <si>
    <t>276</t>
  </si>
  <si>
    <t>7</t>
  </si>
  <si>
    <t>181951112</t>
  </si>
  <si>
    <t>Úprava pláně vyrovnáním výškových rozdílů strojně v hornině třídy těžitelnosti I, skupiny 1 až 3 se zhutněním</t>
  </si>
  <si>
    <t>99904154</t>
  </si>
  <si>
    <t>500</t>
  </si>
  <si>
    <t>Zakládání</t>
  </si>
  <si>
    <t>8</t>
  </si>
  <si>
    <t>27911124</t>
  </si>
  <si>
    <t>Základové zdi z tvárnic ztraceného bednění včetně výplně z betonu bez zvláštních nároků na vliv prostředí třídy C 12/15, tloušťky zdiva přes 250 do 300 mm</t>
  </si>
  <si>
    <t>m</t>
  </si>
  <si>
    <t>310626140</t>
  </si>
  <si>
    <t>osazení kanálku a napojení potrubí</t>
  </si>
  <si>
    <t>20</t>
  </si>
  <si>
    <t>9</t>
  </si>
  <si>
    <t>279113124</t>
  </si>
  <si>
    <t>-967412403</t>
  </si>
  <si>
    <t>základové pasy pod opěrky</t>
  </si>
  <si>
    <t>4,5+5,5</t>
  </si>
  <si>
    <t>Svislé a kompletní konstrukce</t>
  </si>
  <si>
    <t>10</t>
  </si>
  <si>
    <t>311113124</t>
  </si>
  <si>
    <t>Nadzákladové zdi z tvárnic ztraceného bednění betonových hladkých, včetně výplně z betonu třídy C 12/15, tloušťky zdiva přes 250 do 300 mm</t>
  </si>
  <si>
    <t>809718006</t>
  </si>
  <si>
    <t>6,75+8,25</t>
  </si>
  <si>
    <t>11</t>
  </si>
  <si>
    <t>311361821</t>
  </si>
  <si>
    <t>Výztuž nadzákladových zdí nosných svislých nebo odkloněných od svislice, rovných nebo oblých z betonářské oceli 10 505 (R) nebo BSt 500</t>
  </si>
  <si>
    <t>t</t>
  </si>
  <si>
    <t>362876740</t>
  </si>
  <si>
    <t>0,05</t>
  </si>
  <si>
    <t>12</t>
  </si>
  <si>
    <t>345321515</t>
  </si>
  <si>
    <t>Zídky atikové, poprsní, schodišťové a zábradelní z betonu železového bez výztuže tř. C 25/30</t>
  </si>
  <si>
    <t>1803569882</t>
  </si>
  <si>
    <t>boxy</t>
  </si>
  <si>
    <t>13</t>
  </si>
  <si>
    <t>345351005</t>
  </si>
  <si>
    <t>Bednění atikových, poprsních, schodišťových, zábradelních zídek plnostěnných zřízení</t>
  </si>
  <si>
    <t>568069448</t>
  </si>
  <si>
    <t>14</t>
  </si>
  <si>
    <t>345351006</t>
  </si>
  <si>
    <t>Bednění atikových, poprsních, schodišťových, zábradelních zídek plnostěnných odstranění</t>
  </si>
  <si>
    <t>41363660</t>
  </si>
  <si>
    <t>345362021</t>
  </si>
  <si>
    <t>Výztuž atikových, poprsních, schodišťových, zábradelních zídek a madel ze svařovaných sítí z drátů typu KARI</t>
  </si>
  <si>
    <t>-931075709</t>
  </si>
  <si>
    <t>0,035</t>
  </si>
  <si>
    <t>Vodorovné konstrukce</t>
  </si>
  <si>
    <t>16</t>
  </si>
  <si>
    <t>411362821</t>
  </si>
  <si>
    <t>Výztuž kleneb nebo skořepin kleneb jakékoliv světlosti a tloušťky nebo skořepin žlábkových, zborcených, válcových nebo tvaru vrchlíku včetně výztuže patních nosníků, obloukových žeber, čelních zdí z betonářské oceli 10 505 (R) nebo BSt 500</t>
  </si>
  <si>
    <t>-750303109</t>
  </si>
  <si>
    <t>0,385</t>
  </si>
  <si>
    <t>Komunikace pozemní</t>
  </si>
  <si>
    <t>17</t>
  </si>
  <si>
    <t>581131312</t>
  </si>
  <si>
    <t>Kryt cementobetonový silničních komunikací skupiny CB III tl. 160 mm</t>
  </si>
  <si>
    <t>-1252944714</t>
  </si>
  <si>
    <t>rovné plochy</t>
  </si>
  <si>
    <t>26</t>
  </si>
  <si>
    <t>Úpravy povrchů, podlahy a osazování výplní</t>
  </si>
  <si>
    <t>18</t>
  </si>
  <si>
    <t>631351101</t>
  </si>
  <si>
    <t>Bednění v podlahách rýh a hran zřízení</t>
  </si>
  <si>
    <t>-124209249</t>
  </si>
  <si>
    <t>70*0,16</t>
  </si>
  <si>
    <t>19</t>
  </si>
  <si>
    <t>631351102</t>
  </si>
  <si>
    <t>Bednění v podlahách rýh a hran odstranění</t>
  </si>
  <si>
    <t>1143448550</t>
  </si>
  <si>
    <t>631351X8</t>
  </si>
  <si>
    <t>Výroba bednění překážek + odstranění</t>
  </si>
  <si>
    <t>666868005</t>
  </si>
  <si>
    <t>632481213</t>
  </si>
  <si>
    <t>Separační vrstva k oddělení podlahových vrstev z polyetylénové fólie</t>
  </si>
  <si>
    <t>967412478</t>
  </si>
  <si>
    <t>radiusy, plošinky, přechody</t>
  </si>
  <si>
    <t>275*1,15</t>
  </si>
  <si>
    <t>22</t>
  </si>
  <si>
    <t>633991111</t>
  </si>
  <si>
    <t>Nástřik proti odpařování vody betonových povrchů</t>
  </si>
  <si>
    <t>-1049863781</t>
  </si>
  <si>
    <t>23</t>
  </si>
  <si>
    <t>635321212.s</t>
  </si>
  <si>
    <t>Násyp z recyklátu pod podlahy se zhutněním, z recyklátu betonového</t>
  </si>
  <si>
    <t>-148938382</t>
  </si>
  <si>
    <t>výplně překážek, tvarování překážek</t>
  </si>
  <si>
    <t>360</t>
  </si>
  <si>
    <t>24</t>
  </si>
  <si>
    <t>635X4</t>
  </si>
  <si>
    <t>Strojové tvarování a modelace překážek</t>
  </si>
  <si>
    <t>1568851256</t>
  </si>
  <si>
    <t>316*0,2</t>
  </si>
  <si>
    <t>25</t>
  </si>
  <si>
    <t>635X7</t>
  </si>
  <si>
    <t>Ruční tvarování a modelace překážek, hutnění</t>
  </si>
  <si>
    <t>-2004528273</t>
  </si>
  <si>
    <t>316*0,1</t>
  </si>
  <si>
    <t>Ostatní konstrukce a práce, bourání</t>
  </si>
  <si>
    <t>919111111</t>
  </si>
  <si>
    <t>Řezání dilatačních spár v čerstvém cementobetonovém krytu příčných nebo podélných, šířky 4 mm, hloubky do 60 mm</t>
  </si>
  <si>
    <t>-1596320254</t>
  </si>
  <si>
    <t>27</t>
  </si>
  <si>
    <t>622331X10</t>
  </si>
  <si>
    <t>Ruční hlazení povrchu betonu</t>
  </si>
  <si>
    <t>211038782</t>
  </si>
  <si>
    <t>28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</si>
  <si>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</si>
  <si>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</si>
  <si>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1891303240</t>
  </si>
  <si>
    <t>29</t>
  </si>
  <si>
    <t>9191312X1</t>
  </si>
  <si>
    <t>Vyztužení dilatačních spár kotvami D 8mm dl 1000mm v CB krytu</t>
  </si>
  <si>
    <t>kus</t>
  </si>
  <si>
    <t>-944454204</t>
  </si>
  <si>
    <t>123</t>
  </si>
  <si>
    <t>30</t>
  </si>
  <si>
    <t>919716111</t>
  </si>
  <si>
    <t>Ocelová výztuž cementobetonového krytu ze svařovaných sítí hmotnosti do 7,5 kg/m2</t>
  </si>
  <si>
    <t>1802521633</t>
  </si>
  <si>
    <t>31</t>
  </si>
  <si>
    <t>919726122</t>
  </si>
  <si>
    <t>Geotextilie netkaná pro ochranu, separaci nebo filtraci měrná hmotnost přes 200 do 300 g/m2</t>
  </si>
  <si>
    <t>-1923971740</t>
  </si>
  <si>
    <t>32</t>
  </si>
  <si>
    <t>985521311</t>
  </si>
  <si>
    <t>Stříkaný beton z mokré směsi pevnosti v tlaku min. 45 MPa rubu kleneb a podlah, jedné vrstvy tloušťky do 30 mm</t>
  </si>
  <si>
    <t>106568395</t>
  </si>
  <si>
    <t>33</t>
  </si>
  <si>
    <t>985521319</t>
  </si>
  <si>
    <t>Stříkaný beton z mokré směsi pevnosti v tlaku min. 45 MPa rubu kleneb a podlah, jedné vrstvy tloušťky Příplatek k ceně za každých dalších i započatých 10 mm tloušťky</t>
  </si>
  <si>
    <t>1491075827</t>
  </si>
  <si>
    <t>34</t>
  </si>
  <si>
    <t>985521912</t>
  </si>
  <si>
    <t>Stříkaný beton z mokré směsi pevnosti v tlaku min. 45 MPa Příplatek k cenám za plochu do 10 m2 jednotlivě</t>
  </si>
  <si>
    <t>455849513</t>
  </si>
  <si>
    <t>35</t>
  </si>
  <si>
    <t>985562333</t>
  </si>
  <si>
    <t>Výztuž stříkaného betonu ze svařovaných sítí velikosti ok přes 100 mm jednovrstvých rubu kleneb a podlah, průměru drátu 8 mm</t>
  </si>
  <si>
    <t>436602846</t>
  </si>
  <si>
    <t>36</t>
  </si>
  <si>
    <t>985564113</t>
  </si>
  <si>
    <t>Kotvičky pro výztuž stříkaného betonu z betonářské oceli do cementové malty, hloubky kotvení do 200 mm, průměru přes 8 do 10 mm</t>
  </si>
  <si>
    <t>882372615</t>
  </si>
  <si>
    <t>998</t>
  </si>
  <si>
    <t>Přesun hmot</t>
  </si>
  <si>
    <t>37</t>
  </si>
  <si>
    <t>998225111</t>
  </si>
  <si>
    <t>Přesun hmot pro komunikace s krytem z kameniva, monolitickým betonovým nebo živičným dopravní vzdálenost do 200 m jakékoliv délky objektu</t>
  </si>
  <si>
    <t>-1094732649</t>
  </si>
  <si>
    <t>PSV</t>
  </si>
  <si>
    <t>Práce a dodávky PSV</t>
  </si>
  <si>
    <t>767</t>
  </si>
  <si>
    <t>Konstrukce zámečnické</t>
  </si>
  <si>
    <t>38</t>
  </si>
  <si>
    <t>553424X3</t>
  </si>
  <si>
    <t>Výroba zámečnických prvků dle tabulky</t>
  </si>
  <si>
    <t>kg</t>
  </si>
  <si>
    <t>-339449101</t>
  </si>
  <si>
    <t>výroba kopingu</t>
  </si>
  <si>
    <t>303</t>
  </si>
  <si>
    <t>39</t>
  </si>
  <si>
    <t>M</t>
  </si>
  <si>
    <t>55283942</t>
  </si>
  <si>
    <t>trubka ocelová podélně svařovaná konstrukční hladká jakost S235JR 60,3x4mm</t>
  </si>
  <si>
    <t>1296571304</t>
  </si>
  <si>
    <t>72</t>
  </si>
  <si>
    <t>40</t>
  </si>
  <si>
    <t>767995111</t>
  </si>
  <si>
    <t>Montáž ostatních atypických zámečnických konstrukcí hmotnosti do 5 kg</t>
  </si>
  <si>
    <t>-1259736309</t>
  </si>
  <si>
    <t>montáž kopingu</t>
  </si>
  <si>
    <t>41</t>
  </si>
  <si>
    <t>998767101</t>
  </si>
  <si>
    <t>Přesun hmot pro zámečnické konstrukce stanovený z hmotnosti přesunovaného materiálu vodorovná dopravní vzdálenost do 50 m v objektech výšky do 6 m</t>
  </si>
  <si>
    <t>783367619</t>
  </si>
  <si>
    <t>42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</si>
  <si>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</si>
  <si>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</si>
  <si>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1969165861</t>
  </si>
  <si>
    <t>789</t>
  </si>
  <si>
    <t>Povrchové úpravy technologických zařízení</t>
  </si>
  <si>
    <t>43</t>
  </si>
  <si>
    <t>789421232</t>
  </si>
  <si>
    <t>Provedení žárového stříkání ocelových konstrukcí zinkem, tloušťky 100 μm, třídy II (1,560 kg Zn/m2)</t>
  </si>
  <si>
    <t>-2111134208</t>
  </si>
  <si>
    <t>105</t>
  </si>
  <si>
    <t>SO 106 -  Pumptrack</t>
  </si>
  <si>
    <t>D2 - mobiliář, značení</t>
  </si>
  <si>
    <t>Pol1</t>
  </si>
  <si>
    <t>vytyčení dráhy - geodetické práce</t>
  </si>
  <si>
    <t>kpl</t>
  </si>
  <si>
    <t>-2075985885</t>
  </si>
  <si>
    <t>Pol10</t>
  </si>
  <si>
    <t>VSAKOVACÍ PLOCHA - vsakovací šachta ze štěrkového lože - štěrk frakce 32-64, na dno šachty vložen vsakovací modul, koš vel. 0,6x0,6x1,2 napojený na svodné potrubí - hloubka uložení 0,6 m</t>
  </si>
  <si>
    <t>ks</t>
  </si>
  <si>
    <t>-1659360982</t>
  </si>
  <si>
    <t>Pol11</t>
  </si>
  <si>
    <t>drenážní potrubí DN100mm - položení, obsyp, zasypání zhutnění</t>
  </si>
  <si>
    <t>930024159</t>
  </si>
  <si>
    <t>Pol12</t>
  </si>
  <si>
    <t>vsakovací koše - vsakovací systém - 2x vsakovací koš (0,6x0,6x1,2 m), zakopáno do stávajícího svahu, zakryto zeminou a zatravněno (rezerva položka v případě špatných vsakovacích poměrů po provedení sondy)</t>
  </si>
  <si>
    <t>1684938179</t>
  </si>
  <si>
    <t>Pol2</t>
  </si>
  <si>
    <t>stržení ornice v mocnosti , 0,15-0,2 m, přesun materiálu na pozemku úprav</t>
  </si>
  <si>
    <t>-1055175382</t>
  </si>
  <si>
    <t>Pol3</t>
  </si>
  <si>
    <t>dodávka materiálu pro modelaci trati štěrkodrť f 0-32 (nákup, naložení, doprava, složení, přesun hmot), alt. použití stávající zeminy, hlinitopísčité, dobře hutnitelné</t>
  </si>
  <si>
    <t>-570058396</t>
  </si>
  <si>
    <t>Pol4</t>
  </si>
  <si>
    <t>modelace základu trati dle PD</t>
  </si>
  <si>
    <t>1460649586</t>
  </si>
  <si>
    <t>Pol5</t>
  </si>
  <si>
    <t>hutnění konstrukčních vrstev po tl. 0,20 m</t>
  </si>
  <si>
    <t>-949764381</t>
  </si>
  <si>
    <t>Pol6</t>
  </si>
  <si>
    <t>dodávka štěrkové vrstvy, štěrk frakce 0-32 mm, tl. 200 mm</t>
  </si>
  <si>
    <t>-492032293</t>
  </si>
  <si>
    <t>Pol7</t>
  </si>
  <si>
    <t>finální modelace povrchu podkladu vrstvy štěrkodrti</t>
  </si>
  <si>
    <t>-1728436372</t>
  </si>
  <si>
    <t>Pol8</t>
  </si>
  <si>
    <t>hutnění povrchu vibrační deskou</t>
  </si>
  <si>
    <t>1658161135</t>
  </si>
  <si>
    <t>Pol9</t>
  </si>
  <si>
    <t>pokládka asfaltové vrstvy - asfaltu tl. 6-10 cm (ACO 8CH), včetně dodávky materiálu (Asf.) a hutnění, včetně spojovacího postřiku 0,50 kg/m2</t>
  </si>
  <si>
    <t>-1945004616</t>
  </si>
  <si>
    <t>D2</t>
  </si>
  <si>
    <t>mobiliář, značení</t>
  </si>
  <si>
    <t>Pol16</t>
  </si>
  <si>
    <t>směrovací nástřiky</t>
  </si>
  <si>
    <t>-1097477314</t>
  </si>
  <si>
    <t>Pol17</t>
  </si>
  <si>
    <t>Provozní řád - cedule včetně stojanu (ocelový nerezový rám jekl 20x30 s oboustraně potištěnou tabulkou vel. 600x1000 mm, konstrukce zabetonována, deska 3 mm oboustranný barevný potisk)</t>
  </si>
  <si>
    <t>185399177</t>
  </si>
  <si>
    <t>121151123</t>
  </si>
  <si>
    <t>Sejmutí ornice strojně při souvislé ploše přes 500 m2, tl. vrstvy do 200 mm</t>
  </si>
  <si>
    <t>-1482617726</t>
  </si>
  <si>
    <t>250</t>
  </si>
  <si>
    <t>122251104</t>
  </si>
  <si>
    <t>Odkopávky a prokopávky nezapažené strojně v hornině třídy těžitelnosti I skupiny 3 přes 100 do 500 m3</t>
  </si>
  <si>
    <t>776217984</t>
  </si>
  <si>
    <t>150,0*0,7</t>
  </si>
  <si>
    <t>1420801010</t>
  </si>
  <si>
    <t>-689138300</t>
  </si>
  <si>
    <t>F01</t>
  </si>
  <si>
    <t>Vsakovací galerie č. 1 - objem</t>
  </si>
  <si>
    <t>F01a</t>
  </si>
  <si>
    <t>Vsakovací galerie č. 1 - plocha</t>
  </si>
  <si>
    <t>68</t>
  </si>
  <si>
    <t>SO 500 - Areálové rozvody</t>
  </si>
  <si>
    <t xml:space="preserve">SO 502 - Nakládání s dešťovými vodami </t>
  </si>
  <si>
    <t xml:space="preserve">    8 - Trubní vedení</t>
  </si>
  <si>
    <t>M - Práce a dodávky M</t>
  </si>
  <si>
    <t xml:space="preserve">    23-M - Montáže potrubí</t>
  </si>
  <si>
    <t>131251104</t>
  </si>
  <si>
    <t>Hloubení nezapažených jam a zářezů strojně s urovnáním dna do předepsaného profilu a spádu v hornině třídy těžitelnosti I skupiny 3 přes 100 do 500 m3</t>
  </si>
  <si>
    <t>1162368773</t>
  </si>
  <si>
    <t>(7*5*2,2)</t>
  </si>
  <si>
    <t>Výkop pro vsak č. 1</t>
  </si>
  <si>
    <t>132254102</t>
  </si>
  <si>
    <t>Hloubení zapažených rýh šířky do 800 mm strojně s urovnáním dna do předepsaného profilu a spádu v hornině třídy těžitelnosti I skupiny 3 přes 20 do 50 m3</t>
  </si>
  <si>
    <t>2137564836</t>
  </si>
  <si>
    <t>(1+7+9)*0,8*1,2</t>
  </si>
  <si>
    <t>-625286027</t>
  </si>
  <si>
    <t>výkop pro potrubí</t>
  </si>
  <si>
    <t>93,32-29,44</t>
  </si>
  <si>
    <t>zpětný zásyp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</si>
  <si>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</si>
  <si>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</si>
  <si>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1666181521</t>
  </si>
  <si>
    <t>167151101</t>
  </si>
  <si>
    <t>Nakládání, skládání a překládání neulehlého výkopku nebo sypaniny strojně nakládání, množství do 100 m3, z horniny třídy těžitelnosti I, skupiny 1 až 3</t>
  </si>
  <si>
    <t>-1975681159</t>
  </si>
  <si>
    <t>29,44</t>
  </si>
  <si>
    <t>Odvoz na skládku</t>
  </si>
  <si>
    <t>63,88</t>
  </si>
  <si>
    <t>Zpětný zásyp</t>
  </si>
  <si>
    <t>171201221</t>
  </si>
  <si>
    <t>Poplatek za uložení stavebního odpadu na skládce (skládkovné) zeminy a kamení zatříděného do Katalogu odpadů pod kódem 17 05 04</t>
  </si>
  <si>
    <t>1387034211</t>
  </si>
  <si>
    <t>(16+1)*0,1*0,8</t>
  </si>
  <si>
    <t>"Vytlačená zemina" - lože</t>
  </si>
  <si>
    <t>(16+1)*0,3*0,8</t>
  </si>
  <si>
    <t>"vytlačená zemina" - obsyp</t>
  </si>
  <si>
    <t>29,44*2,054 "Přepočtené koeficientem množství</t>
  </si>
  <si>
    <t>205776031</t>
  </si>
  <si>
    <t>174151101</t>
  </si>
  <si>
    <t>Zásyp sypaninou z jakékoliv horniny strojně s uložením výkopku ve vrstvách se zhutněním jam, šachet, rýh nebo kolem objektů v těchto vykopávkách</t>
  </si>
  <si>
    <t>-108668323</t>
  </si>
  <si>
    <t>Výkop - odvoz</t>
  </si>
  <si>
    <t>174251101</t>
  </si>
  <si>
    <t>Zásyp sypaninou z jakékoliv horniny strojně s uložením výkopku ve vrstvách bez zhutnění jam, šachet, rýh nebo kolem objektů v těchto vykopávkách</t>
  </si>
  <si>
    <t>859192676</t>
  </si>
  <si>
    <t>58333688</t>
  </si>
  <si>
    <t>kamenivo těžené hrubé frakce 32/63</t>
  </si>
  <si>
    <t>1613754070</t>
  </si>
  <si>
    <t>24*2,054 "Přepočtené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</si>
  <si>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</si>
  <si>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</si>
  <si>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-551099714</t>
  </si>
  <si>
    <t>58337331</t>
  </si>
  <si>
    <t>štěrkopísek frakce 0/22</t>
  </si>
  <si>
    <t>1912563806</t>
  </si>
  <si>
    <t>4,08*1,6 "Přepočtené koeficientem množství</t>
  </si>
  <si>
    <t>212750102</t>
  </si>
  <si>
    <t>Trativody z drenážních a melioračních trubek pro budovy se zřízením štěrkového lože pod trubky a s jejich obsypem v otevřeném výkopu trubka tyčová PVC-U plocha pro vtékání vody min. 80 cm2/m SN 4 celoperforovaná 360° DN 125</t>
  </si>
  <si>
    <t>-1846809897</t>
  </si>
  <si>
    <t>Vsakovací zařízení č. 1</t>
  </si>
  <si>
    <t>212750103</t>
  </si>
  <si>
    <t>Trativody z drenážních a melioračních trubek pro budovy se zřízením štěrkového lože pod trubky a s jejich obsypem v otevřeném výkopu trubka tyčová PVC-U plocha pro vtékání vody min. 80 cm2/m SN 4 celoperforovaná 360° DN 160</t>
  </si>
  <si>
    <t>1496798454</t>
  </si>
  <si>
    <t>451573111</t>
  </si>
  <si>
    <t>Lože pod potrubí, stoky a drobné objekty v otevřeném výkopu z písku a štěrkopísku do 63 mm</t>
  </si>
  <si>
    <t>-1360278650</t>
  </si>
  <si>
    <t>Trubní vedení</t>
  </si>
  <si>
    <t>871275211</t>
  </si>
  <si>
    <t>Kanalizační potrubí z tvrdého PVC v otevřeném výkopu ve sklonu do 20 %, hladkého plnostěnného jednovrstvého, tuhost třídy SN 4 DN 125</t>
  </si>
  <si>
    <t>389360078</t>
  </si>
  <si>
    <t>871315211</t>
  </si>
  <si>
    <t>Kanalizační potrubí z tvrdého PVC v otevřeném výkopu ve sklonu do 20 %, hladkého plnostěnného jednovrstvého, tuhost třídy SN 4 DN 160</t>
  </si>
  <si>
    <t>1442273206</t>
  </si>
  <si>
    <t>892271111</t>
  </si>
  <si>
    <t>Tlakové zkoušky vodou na potrubí DN 100 nebo 125</t>
  </si>
  <si>
    <t>-1047653578</t>
  </si>
  <si>
    <t>894812201R</t>
  </si>
  <si>
    <t>Revizní a čistící šachta z polypropylenu PP pro hladké trouby DN 425 šachtové dno (DN šachty / DN trubního vedení) DN 425/150 zaslepené. Navrtání odtoku a přítoku do šachty nad kalovým prostorem, vč. spojky.</t>
  </si>
  <si>
    <t>-2070515802</t>
  </si>
  <si>
    <t>894812231</t>
  </si>
  <si>
    <t>Revizní a čistící šachta z polypropylenu PP pro hladké trouby DN 425 roura šachtová korugovaná bez hrdla, světlé hloubky 1500 mm</t>
  </si>
  <si>
    <t>290279624</t>
  </si>
  <si>
    <t>894812242</t>
  </si>
  <si>
    <t>Revizní a čistící šachta z polypropylenu PP pro hladké trouby DN 425 roura šachtová korugovaná teleskopická (včetně těsnění) 750 mm</t>
  </si>
  <si>
    <t>1010727854</t>
  </si>
  <si>
    <t>894812249</t>
  </si>
  <si>
    <t>Revizní a čistící šachta z polypropylenu PP pro hladké trouby DN 425 roura šachtová korugovaná Příplatek k cenám 2231 - 2242 za uříznutí šachtové roury</t>
  </si>
  <si>
    <t>1607779515</t>
  </si>
  <si>
    <t>894812262</t>
  </si>
  <si>
    <t>Revizní a čistící šachta z polypropylenu PP pro hladké trouby DN 425 poklop litinový (pro třídu zatížení) plný do teleskopické trubky (D400)</t>
  </si>
  <si>
    <t>219187508</t>
  </si>
  <si>
    <t>899722113</t>
  </si>
  <si>
    <t>Krytí potrubí z plastů výstražnou fólií z PVC šířky 34 cm</t>
  </si>
  <si>
    <t>-1903290072</t>
  </si>
  <si>
    <t>1565843972</t>
  </si>
  <si>
    <t>Obalení vsaků geotextilií</t>
  </si>
  <si>
    <t>68*2 "Přepočtené koeficientem množství</t>
  </si>
  <si>
    <t>998276101</t>
  </si>
  <si>
    <t>Přesun hmot pro trubní vedení hloubené z trub z plastických hmot nebo sklolaminátových pro vodovody nebo kanalizace v otevřeném výkopu dopravní vzdálenost do 15 m</t>
  </si>
  <si>
    <t>1810948696</t>
  </si>
  <si>
    <t>Práce a dodávky M</t>
  </si>
  <si>
    <t>23-M</t>
  </si>
  <si>
    <t>Montáže potrubí</t>
  </si>
  <si>
    <t>230170004</t>
  </si>
  <si>
    <t>Příprava pro zkoušku těsnosti potrubí DN přes 125 do 200</t>
  </si>
  <si>
    <t>sada</t>
  </si>
  <si>
    <t>64</t>
  </si>
  <si>
    <t>408322106</t>
  </si>
  <si>
    <t>230170014</t>
  </si>
  <si>
    <t>Zkouška těsnosti potrubí DN přes 125 do 200</t>
  </si>
  <si>
    <t>-1951658701</t>
  </si>
  <si>
    <t>-51429194</t>
  </si>
  <si>
    <t>1317987159</t>
  </si>
  <si>
    <t>1977158108</t>
  </si>
  <si>
    <t>1502788049</t>
  </si>
  <si>
    <t xml:space="preserve">    21-M - Elektromontáže</t>
  </si>
  <si>
    <t xml:space="preserve">    46-M - Zemní práce při extr.mont.pracích</t>
  </si>
  <si>
    <t xml:space="preserve">    46-M2 - Zemní práce – výkopy</t>
  </si>
  <si>
    <t xml:space="preserve">    21-M-M - Elektro materiál materiál</t>
  </si>
  <si>
    <t>HZS - Hodinové zúčtovací sazby</t>
  </si>
  <si>
    <t>OST - Ostatní</t>
  </si>
  <si>
    <t>21-M</t>
  </si>
  <si>
    <t>Elektromontáže</t>
  </si>
  <si>
    <t>210100251</t>
  </si>
  <si>
    <t>ukončení celoplast. kabelu smršť. zákl./páskou do 4x10mm2</t>
  </si>
  <si>
    <t>700495004</t>
  </si>
  <si>
    <t>210202014</t>
  </si>
  <si>
    <t>svítidlo LED - na dřík</t>
  </si>
  <si>
    <t>-1320914324</t>
  </si>
  <si>
    <t>210204002</t>
  </si>
  <si>
    <t>stožár sadový ocelový</t>
  </si>
  <si>
    <t>1391488296</t>
  </si>
  <si>
    <t>210204201</t>
  </si>
  <si>
    <t>elektrovýzbroj stožáru pro 1 okruh</t>
  </si>
  <si>
    <t>1933572900</t>
  </si>
  <si>
    <t>210220022</t>
  </si>
  <si>
    <t>uzemění v zemi FeZn průměru 8-10mm vč. svorek, propojení a izolace spojů</t>
  </si>
  <si>
    <t>105508574</t>
  </si>
  <si>
    <t>210220301</t>
  </si>
  <si>
    <t>svorky hromosvodové do 2 šroubu (SS, SR 03)</t>
  </si>
  <si>
    <t>533675156</t>
  </si>
  <si>
    <t>210220301.1</t>
  </si>
  <si>
    <t>806634988</t>
  </si>
  <si>
    <t>210810006</t>
  </si>
  <si>
    <t>CYKY-CYKYm 3Cx2.5mm2 (CYKY 3J2.5) 750V (VU)</t>
  </si>
  <si>
    <t>-2110318056</t>
  </si>
  <si>
    <t>210810007</t>
  </si>
  <si>
    <t>CYKY-CYKYm 3Cx4mm2 (CYKY 3J4) 750V (VU)</t>
  </si>
  <si>
    <t>-887992646</t>
  </si>
  <si>
    <t>46-M</t>
  </si>
  <si>
    <t>Zemní práce při extr.mont.pracích</t>
  </si>
  <si>
    <t>46-M2</t>
  </si>
  <si>
    <t>Zemní práce – výkopy</t>
  </si>
  <si>
    <t>460010011</t>
  </si>
  <si>
    <t>vytyčení trati venk.sil.vedení nn v přehled.terénu</t>
  </si>
  <si>
    <t>km</t>
  </si>
  <si>
    <t>307657440</t>
  </si>
  <si>
    <t>460030006</t>
  </si>
  <si>
    <t>sejmutí ornice zem.tř.2 s vrstvou ornice do 15cm</t>
  </si>
  <si>
    <t>1239293319</t>
  </si>
  <si>
    <t>460050003</t>
  </si>
  <si>
    <t>jáma pro osvětlovací stožár sadový do 8m v rovině zem.tř.3</t>
  </si>
  <si>
    <t>863283931</t>
  </si>
  <si>
    <t>460100001</t>
  </si>
  <si>
    <t>pouzdrový zákl.pro stožár VO mimo trasu 250x800mm</t>
  </si>
  <si>
    <t>2016653446</t>
  </si>
  <si>
    <t>460200163</t>
  </si>
  <si>
    <t>kabel.rýha 35cm/šíř. 80cm/hl. zem.tř.3</t>
  </si>
  <si>
    <t>1815869461</t>
  </si>
  <si>
    <t>460420022</t>
  </si>
  <si>
    <t>kabel.lože z kop.písku rýha 35cm tl.10cm</t>
  </si>
  <si>
    <t>2076175371</t>
  </si>
  <si>
    <t>460490011</t>
  </si>
  <si>
    <t>fólie výstražná z PVC šířky 22cm</t>
  </si>
  <si>
    <t>1665831403</t>
  </si>
  <si>
    <t>460560163</t>
  </si>
  <si>
    <t>ruč.zához.kab.rýhy 35cm šíř.80cm hl.zem.tř.3</t>
  </si>
  <si>
    <t>-1760694694</t>
  </si>
  <si>
    <t>460620013</t>
  </si>
  <si>
    <t>provizorní úprava terénu zem.tř.3</t>
  </si>
  <si>
    <t>-772546633</t>
  </si>
  <si>
    <t>21-M-M</t>
  </si>
  <si>
    <t>Elektro materiál materiál</t>
  </si>
  <si>
    <t>10.046.620</t>
  </si>
  <si>
    <t>Svorka SSp</t>
  </si>
  <si>
    <t>256</t>
  </si>
  <si>
    <t>1974036300</t>
  </si>
  <si>
    <t>10.046.731</t>
  </si>
  <si>
    <t>Svorka SP1 (SPb)</t>
  </si>
  <si>
    <t>1829518808</t>
  </si>
  <si>
    <t>10.048.482</t>
  </si>
  <si>
    <t>CYKY 3J2,5 (3Cx 2,5)</t>
  </si>
  <si>
    <t>798742140</t>
  </si>
  <si>
    <t>10.051.375</t>
  </si>
  <si>
    <t>CYKY 3J4 (3Cx 4)</t>
  </si>
  <si>
    <t>-1592528219</t>
  </si>
  <si>
    <t>10.577.458</t>
  </si>
  <si>
    <t>Drát uzem. FeZn pozink. pr.10</t>
  </si>
  <si>
    <t>1374588664</t>
  </si>
  <si>
    <t>10.967.226</t>
  </si>
  <si>
    <t>Stožár K 7 133/89/60 žz</t>
  </si>
  <si>
    <t>-1252501964</t>
  </si>
  <si>
    <t>11.100.934</t>
  </si>
  <si>
    <t>Svorka SV-A 9.16.5p stožárová výzbroj s přepětovou ochranou</t>
  </si>
  <si>
    <t>131891077</t>
  </si>
  <si>
    <t>2318</t>
  </si>
  <si>
    <t>ELMO FOLIE 1BAL-250bm PVC s22 ČERVENÁ</t>
  </si>
  <si>
    <t>1310379599</t>
  </si>
  <si>
    <t>A</t>
  </si>
  <si>
    <t>SVĚTLOMET LED TECHNOLOGIE, 230V/244W, IP66, IK09, 4000K, 26.700 lm, TĚLO HLINÍK, DIFUZOR SKLO NA SLOUPU VÝŠKY 7m</t>
  </si>
  <si>
    <t>-1288425279</t>
  </si>
  <si>
    <t>HZS</t>
  </si>
  <si>
    <t>Hodinové zúčtovací sazby</t>
  </si>
  <si>
    <t>Pol13</t>
  </si>
  <si>
    <t>Koordinace s ostatními profesemi</t>
  </si>
  <si>
    <t>hod.</t>
  </si>
  <si>
    <t>512</t>
  </si>
  <si>
    <t>2051046928</t>
  </si>
  <si>
    <t>Pol14</t>
  </si>
  <si>
    <t>Práce nazahrnuté v rozpočtu</t>
  </si>
  <si>
    <t>613034393</t>
  </si>
  <si>
    <t>Pol15</t>
  </si>
  <si>
    <t>Revize elektro</t>
  </si>
  <si>
    <t>474157356</t>
  </si>
  <si>
    <t>OST</t>
  </si>
  <si>
    <t>Ostatní</t>
  </si>
  <si>
    <t>000.01.R</t>
  </si>
  <si>
    <t>Podíl přidružených výkonů 1,00% z C21M a navázaného materiálu</t>
  </si>
  <si>
    <t>-1471003594</t>
  </si>
  <si>
    <t>000.02.R</t>
  </si>
  <si>
    <t>Podíl přidružených výkonů 1,60% z C46M a navázaného materiálu</t>
  </si>
  <si>
    <t>-248545759</t>
  </si>
  <si>
    <t>030001009.R</t>
  </si>
  <si>
    <t>GZS 3,60% z C21M a navázaného materiálu</t>
  </si>
  <si>
    <t>-1773596972</t>
  </si>
  <si>
    <t>SO 801 - Revitalizace zeleně</t>
  </si>
  <si>
    <t xml:space="preserve">    N - REVITALIZACE ZELENĚ</t>
  </si>
  <si>
    <t xml:space="preserve">    D1 - PŘÍPRAVA PŮDY</t>
  </si>
  <si>
    <t xml:space="preserve">    D3 - VÝSADBA STROMU NA ROSTLÉM TERÉNU V TRÁVNÍKU S KOTVENÍM TŘEMI KŮLY</t>
  </si>
  <si>
    <t xml:space="preserve">    D4 - ZALOŽENÍ PARKOVÉHO TRÁVNÍKU VÝSEVEM (příprava půdy viz předchozí kapitoly)</t>
  </si>
  <si>
    <t xml:space="preserve">    D5 - ZALOŽENÍ LUČNÍHO TRÁVNÍKU VÝSEVEM (příprava půdy viz předchozí kapitoly)</t>
  </si>
  <si>
    <t>N</t>
  </si>
  <si>
    <t>REVITALIZACE ZELENĚ</t>
  </si>
  <si>
    <t>110-02.R</t>
  </si>
  <si>
    <t>Vodorovné přemístění pařezů do 5 km D do 300 mm</t>
  </si>
  <si>
    <t>-467278841</t>
  </si>
  <si>
    <t>120-01.R</t>
  </si>
  <si>
    <t>Likvidace dřevní hmoty</t>
  </si>
  <si>
    <t>-29444222</t>
  </si>
  <si>
    <t>140-02.R</t>
  </si>
  <si>
    <t>Vodorovné přemístění kmenů stromů jehličnatých do 5 km D kmene do 300 mm</t>
  </si>
  <si>
    <t>790881416</t>
  </si>
  <si>
    <t>180-02.R.1</t>
  </si>
  <si>
    <t>Kácení stromů jehličnatých D kmene do 300 mm</t>
  </si>
  <si>
    <t>-789509907</t>
  </si>
  <si>
    <t>180-02.R.6</t>
  </si>
  <si>
    <t>Odstranění pařezů D do 300 mm</t>
  </si>
  <si>
    <t>746292489</t>
  </si>
  <si>
    <t>D1</t>
  </si>
  <si>
    <t>PŘÍPRAVA PŮDY</t>
  </si>
  <si>
    <t>183402131</t>
  </si>
  <si>
    <t>Rozrušení půdy na hloubku přes 50 do 150 mm souvislé plochy přes 500 m2 v rovině nebo na svahu do 1:5</t>
  </si>
  <si>
    <t>175738579</t>
  </si>
  <si>
    <t>1687280270</t>
  </si>
  <si>
    <t>111-02.R.1</t>
  </si>
  <si>
    <t>Chemické odplevelení postřikem na široko (např. Roundup 10 l/ha)</t>
  </si>
  <si>
    <t>334575219</t>
  </si>
  <si>
    <t>111-02.R.2</t>
  </si>
  <si>
    <t>Doplnění substrátu s rozprostřením - vrstva 100mm ( kvalitní zahradnický substrát nebo ornice:kompost:písek 1:1:1 ve vrstvě 100mm pro všechny plochy)</t>
  </si>
  <si>
    <t>-516206401</t>
  </si>
  <si>
    <t>111-02.R.3</t>
  </si>
  <si>
    <t>Obdělávání půdy nakopáním (1/5 plochy)</t>
  </si>
  <si>
    <t>1921882050</t>
  </si>
  <si>
    <t>111-02.R.4</t>
  </si>
  <si>
    <t>Obdělávání půdy frézováním</t>
  </si>
  <si>
    <t>-585210027</t>
  </si>
  <si>
    <t>111-02.R.5</t>
  </si>
  <si>
    <t>Obdělávání půdy rytím (1/5 plochy)</t>
  </si>
  <si>
    <t>-2021490773</t>
  </si>
  <si>
    <t>111-02.R.6</t>
  </si>
  <si>
    <t>Obdělávání půdy hrabáním</t>
  </si>
  <si>
    <t>-1579802912</t>
  </si>
  <si>
    <t>111-02.R</t>
  </si>
  <si>
    <t>Roundup 0,001l/m2 (opakováno 2x)</t>
  </si>
  <si>
    <t>l</t>
  </si>
  <si>
    <t>-750441172</t>
  </si>
  <si>
    <t>111-01.Z</t>
  </si>
  <si>
    <t>Zahradnický substrát, vrstva 100mm</t>
  </si>
  <si>
    <t>-1078358947</t>
  </si>
  <si>
    <t>D3</t>
  </si>
  <si>
    <t>VÝSADBA STROMU NA ROSTLÉM TERÉNU V TRÁVNÍKU S KOTVENÍM TŘEMI KŮLY</t>
  </si>
  <si>
    <t>180-02.R.9</t>
  </si>
  <si>
    <t>Hloubení jamek se 50% výměnou půdy 0,8m3/strom (kvalitní zahradnický substrát)</t>
  </si>
  <si>
    <t>694622888</t>
  </si>
  <si>
    <t>180-101.R</t>
  </si>
  <si>
    <t>Výsadba dřevin s balem o prům. 60-80 cm</t>
  </si>
  <si>
    <t>2034179407</t>
  </si>
  <si>
    <t>180-100,R</t>
  </si>
  <si>
    <t>Nátěr základní + arboflex</t>
  </si>
  <si>
    <t>-1806686523</t>
  </si>
  <si>
    <t>180-100,R.1</t>
  </si>
  <si>
    <t>Ukotvení dřeviny třemi kůly spojenými v horní části jednou řadou příček, ve spodní části 4 řadami příček s vyvázáním</t>
  </si>
  <si>
    <t>565601696</t>
  </si>
  <si>
    <t>180-101.R.1</t>
  </si>
  <si>
    <t>Instalace patní ochrany</t>
  </si>
  <si>
    <t>1799072942</t>
  </si>
  <si>
    <t>180-101.R.2</t>
  </si>
  <si>
    <t>Hnojení umělým hnojivem k rostlině ( např.tabl.hnoj.Silvamix forte 5ks/rostlinu)</t>
  </si>
  <si>
    <t>1860072575</t>
  </si>
  <si>
    <t>180-102.R</t>
  </si>
  <si>
    <t>Mulčování vysazených dřevin kůrou</t>
  </si>
  <si>
    <t>-1322616503</t>
  </si>
  <si>
    <t>180-103.R</t>
  </si>
  <si>
    <t>Zálivka vodou 50l/ks</t>
  </si>
  <si>
    <t>1876439429</t>
  </si>
  <si>
    <t>001.R</t>
  </si>
  <si>
    <t>Acer platanoides, javor mléč</t>
  </si>
  <si>
    <t>381108769</t>
  </si>
  <si>
    <t>001.R.5</t>
  </si>
  <si>
    <t>Betula pendula, bříza bělokorá</t>
  </si>
  <si>
    <t>-228221697</t>
  </si>
  <si>
    <t>001.R.8</t>
  </si>
  <si>
    <t>Salix alba, vrba bílá</t>
  </si>
  <si>
    <t>-1050271270</t>
  </si>
  <si>
    <t>180-10s.R</t>
  </si>
  <si>
    <t>Pevné hnojivo  (Silvamix forte 5ks/rostlinu)</t>
  </si>
  <si>
    <t>1441878783</t>
  </si>
  <si>
    <t>Voda 50l/ks</t>
  </si>
  <si>
    <t>178112650</t>
  </si>
  <si>
    <t>180-103.R.1</t>
  </si>
  <si>
    <t>Substrát 0,8m3/rostlinu (kvalitní zahradnický substrát nebo ornice:kompost:písek 1:1:1)</t>
  </si>
  <si>
    <t>2050599197</t>
  </si>
  <si>
    <t>180-103.R.2</t>
  </si>
  <si>
    <t>borka (0,1m3/strom)</t>
  </si>
  <si>
    <t>-796023834</t>
  </si>
  <si>
    <t>180-10s.R.1</t>
  </si>
  <si>
    <t>Popruh na vázání 2m</t>
  </si>
  <si>
    <t>448770985</t>
  </si>
  <si>
    <t>180-10s.R.2</t>
  </si>
  <si>
    <t>Kůl frézovaný s korunkou a špicí A 60 mm a délka 2500 mm  s impregnací luxol  3ks/strom)</t>
  </si>
  <si>
    <t>1118077516</t>
  </si>
  <si>
    <t>180-10s.R.3</t>
  </si>
  <si>
    <t>Příčka z půl. kulatiny A 60 mm délka 600 mm, v horní části jedna řada příček pro spojení kůlů,  ve spodní části 4 řady příček proti močení psů na kmen (15ks/strom)</t>
  </si>
  <si>
    <t>484743204</t>
  </si>
  <si>
    <t>180-10g.R</t>
  </si>
  <si>
    <t>Arbo Flex ochranný nátěr listnatých stromů proti škodám způsobeným teplotními vlivy (základní nátěr LX 60 200g + ArboFlex 7 plus 200g)</t>
  </si>
  <si>
    <t>385934095</t>
  </si>
  <si>
    <t>180-10s.R.4</t>
  </si>
  <si>
    <t>Patní ochrana kmene GEFA Plantasafe XL</t>
  </si>
  <si>
    <t>1159160400</t>
  </si>
  <si>
    <t>D4</t>
  </si>
  <si>
    <t>ZALOŽENÍ PARKOVÉHO TRÁVNÍKU VÝSEVEM (příprava půdy viz předchozí kapitoly)</t>
  </si>
  <si>
    <t>-874484074</t>
  </si>
  <si>
    <t>180-10.R</t>
  </si>
  <si>
    <t>Hnojení umělým hnojivem na široko (ledek amonný 20g/m2)</t>
  </si>
  <si>
    <t>-1610069790</t>
  </si>
  <si>
    <t>180-102.R.1</t>
  </si>
  <si>
    <t>Založení trávního porostu výsevem</t>
  </si>
  <si>
    <t>-1154409771</t>
  </si>
  <si>
    <t>180-102.R.2</t>
  </si>
  <si>
    <t>Uválcování trávního porostu</t>
  </si>
  <si>
    <t>-158328055</t>
  </si>
  <si>
    <t>180-102.R.3</t>
  </si>
  <si>
    <t>Pokosení trávního porostu parkového 3x opakováno</t>
  </si>
  <si>
    <t>-248503174</t>
  </si>
  <si>
    <t>Zálivka vodou 20l/m2</t>
  </si>
  <si>
    <t>238217670</t>
  </si>
  <si>
    <t>180-103.R.3</t>
  </si>
  <si>
    <t>Voda 20l/m2</t>
  </si>
  <si>
    <t>1902153471</t>
  </si>
  <si>
    <t>180-10g.R.1</t>
  </si>
  <si>
    <t>Pevné hnojivo Ledek amonný 20g/m2</t>
  </si>
  <si>
    <t>-1839421587</t>
  </si>
  <si>
    <t>44</t>
  </si>
  <si>
    <t>180-10g.R.2</t>
  </si>
  <si>
    <t>travní osivo - univerzální rekreační směs, Agrostis VV-4/1, 25g/1m2</t>
  </si>
  <si>
    <t>-533049913</t>
  </si>
  <si>
    <t>D5</t>
  </si>
  <si>
    <t>ZALOŽENÍ LUČNÍHO TRÁVNÍKU VÝSEVEM (příprava půdy viz předchozí kapitoly)</t>
  </si>
  <si>
    <t>45</t>
  </si>
  <si>
    <t>72051774</t>
  </si>
  <si>
    <t>46</t>
  </si>
  <si>
    <t>374926705</t>
  </si>
  <si>
    <t>47</t>
  </si>
  <si>
    <t>2085163702</t>
  </si>
  <si>
    <t>48</t>
  </si>
  <si>
    <t>-1855632435</t>
  </si>
  <si>
    <t>49</t>
  </si>
  <si>
    <t>589951231</t>
  </si>
  <si>
    <t>50</t>
  </si>
  <si>
    <t>-212455221</t>
  </si>
  <si>
    <t>51</t>
  </si>
  <si>
    <t>180-10g.R.3</t>
  </si>
  <si>
    <t>travní osivo - Agrostis KLASIK - Travinobylinná louka klasická,25g/1m2</t>
  </si>
  <si>
    <t>1102633612</t>
  </si>
  <si>
    <t>SEZNAM FIGUR</t>
  </si>
  <si>
    <t>Výměra</t>
  </si>
  <si>
    <t xml:space="preserve"> SO 100/ SO 101</t>
  </si>
  <si>
    <t>Použití figury:</t>
  </si>
  <si>
    <t xml:space="preserve"> SO 100/ SO 106</t>
  </si>
  <si>
    <t xml:space="preserve"> SO 500/ SO 502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</si>
  <si>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</si>
  <si>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</si>
  <si>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</si>
  <si>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</si>
  <si>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</si>
  <si>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</si>
  <si>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</si>
  <si>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</si>
  <si>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</si>
  <si>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</si>
  <si>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</si>
  <si>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</si>
  <si>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</si>
  <si>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</si>
  <si>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</si>
  <si>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</si>
  <si>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</si>
  <si>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</si>
  <si>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</si>
  <si>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</si>
  <si>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</si>
  <si>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</si>
  <si>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</si>
  <si>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</si>
  <si>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</si>
  <si>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</si>
  <si>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</si>
  <si>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</si>
  <si>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</si>
  <si>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</si>
  <si>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</si>
  <si>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</si>
  <si>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</si>
  <si>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</si>
  <si>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</si>
  <si>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</si>
  <si>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</si>
  <si>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</si>
  <si>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</si>
  <si>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</si>
  <si>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</si>
  <si>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</si>
  <si>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</si>
  <si>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</si>
  <si>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</si>
  <si>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</si>
  <si>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</si>
  <si>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</si>
  <si>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</si>
  <si>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</si>
  <si>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</si>
  <si>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</si>
  <si>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</si>
  <si>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</si>
  <si>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</si>
  <si>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</si>
  <si>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</si>
  <si>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</si>
  <si>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</si>
  <si>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</si>
  <si>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</si>
  <si>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</si>
  <si>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</si>
  <si>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</si>
  <si>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</si>
  <si>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</si>
  <si>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</si>
  <si>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</si>
  <si>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</si>
  <si>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</si>
  <si>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</si>
  <si>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</si>
  <si>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</si>
  <si>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</si>
  <si>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</si>
  <si>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</si>
  <si>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</si>
  <si>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</si>
  <si>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</si>
  <si>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</si>
  <si>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</si>
  <si>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</si>
  <si>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</si>
  <si>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</si>
  <si>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</si>
  <si>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</si>
  <si>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</si>
  <si>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</si>
  <si>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</si>
  <si>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</si>
  <si>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</si>
  <si>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</si>
  <si>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</si>
  <si>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</si>
  <si>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</si>
  <si>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</si>
  <si>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</si>
  <si>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</si>
  <si>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</si>
  <si>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</si>
  <si>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</si>
  <si>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</si>
  <si>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</si>
  <si>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</si>
  <si>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</si>
  <si>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</si>
  <si>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</si>
  <si>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</si>
  <si>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</si>
  <si>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</si>
  <si>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</si>
  <si>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</si>
  <si>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</si>
  <si>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</si>
  <si>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</si>
  <si>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</si>
  <si>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</si>
  <si>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</si>
  <si>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</si>
  <si>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</si>
  <si>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</si>
  <si>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</si>
  <si>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</si>
  <si>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</si>
  <si>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</si>
  <si>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</si>
  <si>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</si>
  <si>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</si>
  <si>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</si>
  <si>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</si>
  <si>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</si>
  <si>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</si>
  <si>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</si>
  <si>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</si>
  <si>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</si>
  <si>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</si>
  <si>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</si>
  <si>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</si>
  <si>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</si>
  <si>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</si>
  <si>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</si>
  <si>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</si>
  <si>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</si>
  <si>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</si>
  <si>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</si>
  <si>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</si>
  <si>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</si>
  <si>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</si>
  <si>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</si>
  <si>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</si>
  <si>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</si>
  <si>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</si>
  <si>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</si>
  <si>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</si>
  <si>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</si>
  <si>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</si>
  <si>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</si>
  <si>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</si>
  <si>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</si>
  <si>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</si>
  <si>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</si>
  <si>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</si>
  <si>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</si>
  <si>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</si>
  <si>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</si>
  <si>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</si>
  <si>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</si>
  <si>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</si>
  <si>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</si>
  <si>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</si>
  <si>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</si>
  <si>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</si>
  <si>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</si>
  <si>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</si>
  <si>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</si>
  <si>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</si>
  <si>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</si>
  <si>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</si>
  <si>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 601 Silnoproudá elektrotechnika a AO</t>
  </si>
  <si>
    <t>REVITALIZACE SPORTOVNÍ ZÓNY STREETPARK úprava 7.12.2023</t>
  </si>
  <si>
    <t>SO 601</t>
  </si>
  <si>
    <t>Silnoproudá elektrotechnika a 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</si>
</sst>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23" xfId="0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6" fillId="3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5590" cy="27559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workbookViewId="0">
      <selection activeCell="J62" sqref="J62:AF62"/>
    </sheetView>
  </sheetViews>
  <sheetFormatPr defaultRowHeight="10.199999999999999"/>
  <cols>
    <col min="1" max="1" width="7.85546875" customWidth="1"/>
    <col min="2" max="2" width="1.5703125" customWidth="1"/>
    <col min="3" max="3" width="4" customWidth="1"/>
    <col min="4" max="33" width="2.5703125" customWidth="1"/>
    <col min="34" max="34" width="3.140625" customWidth="1"/>
    <col min="35" max="35" width="33.140625" customWidth="1"/>
    <col min="36" max="37" width="2.28515625" customWidth="1"/>
    <col min="38" max="38" width="7.85546875" customWidth="1"/>
    <col min="39" max="39" width="3.140625" customWidth="1"/>
    <col min="40" max="40" width="12.5703125" customWidth="1"/>
    <col min="41" max="41" width="7" customWidth="1"/>
    <col min="42" max="42" width="4" customWidth="1"/>
    <col min="43" max="43" width="14.85546875" customWidth="1"/>
    <col min="44" max="44" width="12.85546875" customWidth="1"/>
    <col min="45" max="47" width="24.42578125" hidden="1" customWidth="1"/>
    <col min="48" max="49" width="20.42578125" hidden="1" customWidth="1"/>
    <col min="50" max="51" width="23.5703125" hidden="1" customWidth="1"/>
    <col min="52" max="52" width="20.42578125" hidden="1" customWidth="1"/>
    <col min="53" max="53" width="18.140625" hidden="1" customWidth="1"/>
    <col min="54" max="54" width="23.5703125" hidden="1" customWidth="1"/>
    <col min="55" max="55" width="20.42578125" hidden="1" customWidth="1"/>
    <col min="56" max="56" width="18.140625" hidden="1" customWidth="1"/>
    <col min="57" max="57" width="62.85546875" customWidth="1"/>
    <col min="71" max="91" width="9.140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80" t="s">
        <v>6</v>
      </c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7</v>
      </c>
      <c r="BT2" s="17" t="s">
        <v>8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4.9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292" t="s">
        <v>15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20"/>
      <c r="BE5" s="289" t="s">
        <v>16</v>
      </c>
      <c r="BS5" s="17" t="s">
        <v>7</v>
      </c>
    </row>
    <row r="6" spans="1:74" ht="36.9" customHeight="1">
      <c r="B6" s="20"/>
      <c r="D6" s="26" t="s">
        <v>17</v>
      </c>
      <c r="K6" s="293" t="s">
        <v>1045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20"/>
      <c r="BE6" s="290"/>
      <c r="BS6" s="17" t="s">
        <v>7</v>
      </c>
    </row>
    <row r="7" spans="1:74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90"/>
      <c r="BS7" s="17" t="s">
        <v>7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90"/>
      <c r="BS8" s="17" t="s">
        <v>7</v>
      </c>
    </row>
    <row r="9" spans="1:74" ht="14.4" customHeight="1">
      <c r="B9" s="20"/>
      <c r="AR9" s="20"/>
      <c r="BE9" s="290"/>
      <c r="BS9" s="17" t="s">
        <v>7</v>
      </c>
    </row>
    <row r="10" spans="1:74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90"/>
      <c r="BS10" s="17" t="s">
        <v>7</v>
      </c>
    </row>
    <row r="11" spans="1:74" ht="18.45" customHeight="1">
      <c r="B11" s="20"/>
      <c r="E11" s="25" t="s">
        <v>27</v>
      </c>
      <c r="AK11" s="27" t="s">
        <v>28</v>
      </c>
      <c r="AN11" s="25" t="s">
        <v>3</v>
      </c>
      <c r="AR11" s="20"/>
      <c r="BE11" s="290"/>
      <c r="BS11" s="17" t="s">
        <v>7</v>
      </c>
    </row>
    <row r="12" spans="1:74" ht="6.9" customHeight="1">
      <c r="B12" s="20"/>
      <c r="AR12" s="20"/>
      <c r="BE12" s="290"/>
      <c r="BS12" s="17" t="s">
        <v>7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90"/>
      <c r="BS13" s="17" t="s">
        <v>7</v>
      </c>
    </row>
    <row r="14" spans="1:74" ht="13.2">
      <c r="B14" s="20"/>
      <c r="E14" s="294" t="s">
        <v>30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28</v>
      </c>
      <c r="AN14" s="29" t="s">
        <v>30</v>
      </c>
      <c r="AR14" s="20"/>
      <c r="BE14" s="290"/>
      <c r="BS14" s="17" t="s">
        <v>7</v>
      </c>
    </row>
    <row r="15" spans="1:74" ht="6.9" customHeight="1">
      <c r="B15" s="20"/>
      <c r="AR15" s="20"/>
      <c r="BE15" s="290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3</v>
      </c>
      <c r="AR16" s="20"/>
      <c r="BE16" s="290"/>
      <c r="BS16" s="17" t="s">
        <v>4</v>
      </c>
    </row>
    <row r="17" spans="2:71" ht="18.45" customHeight="1">
      <c r="B17" s="20"/>
      <c r="E17" s="25" t="s">
        <v>32</v>
      </c>
      <c r="AK17" s="27" t="s">
        <v>28</v>
      </c>
      <c r="AN17" s="25" t="s">
        <v>3</v>
      </c>
      <c r="AR17" s="20"/>
      <c r="BE17" s="290"/>
      <c r="BS17" s="17" t="s">
        <v>33</v>
      </c>
    </row>
    <row r="18" spans="2:71" ht="6.9" customHeight="1">
      <c r="B18" s="20"/>
      <c r="AR18" s="20"/>
      <c r="BE18" s="290"/>
      <c r="BS18" s="17" t="s">
        <v>7</v>
      </c>
    </row>
    <row r="19" spans="2:71" ht="12" customHeight="1">
      <c r="B19" s="20"/>
      <c r="D19" s="27" t="s">
        <v>34</v>
      </c>
      <c r="AK19" s="27" t="s">
        <v>26</v>
      </c>
      <c r="AN19" s="25" t="s">
        <v>3</v>
      </c>
      <c r="AR19" s="20"/>
      <c r="BE19" s="290"/>
      <c r="BS19" s="17" t="s">
        <v>7</v>
      </c>
    </row>
    <row r="20" spans="2:71" ht="18.45" customHeight="1">
      <c r="B20" s="20"/>
      <c r="E20" s="25" t="s">
        <v>35</v>
      </c>
      <c r="AK20" s="27" t="s">
        <v>28</v>
      </c>
      <c r="AN20" s="25" t="s">
        <v>3</v>
      </c>
      <c r="AR20" s="20"/>
      <c r="BE20" s="290"/>
      <c r="BS20" s="17" t="s">
        <v>4</v>
      </c>
    </row>
    <row r="21" spans="2:71" ht="6.9" customHeight="1">
      <c r="B21" s="20"/>
      <c r="AR21" s="20"/>
      <c r="BE21" s="290"/>
    </row>
    <row r="22" spans="2:71" ht="12" customHeight="1">
      <c r="B22" s="20"/>
      <c r="D22" s="27" t="s">
        <v>36</v>
      </c>
      <c r="AR22" s="20"/>
      <c r="BE22" s="290"/>
    </row>
    <row r="23" spans="2:71" ht="45.45" customHeight="1">
      <c r="B23" s="20"/>
      <c r="E23" s="296" t="s">
        <v>37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90"/>
    </row>
    <row r="24" spans="2:71" ht="6.9" customHeight="1">
      <c r="B24" s="20"/>
      <c r="AR24" s="20"/>
      <c r="BE24" s="290"/>
    </row>
    <row r="25" spans="2:7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90"/>
    </row>
    <row r="26" spans="2:71" s="1" customFormat="1" ht="25.95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ROUND(AG54,2)</f>
        <v>0</v>
      </c>
      <c r="AL26" s="298"/>
      <c r="AM26" s="298"/>
      <c r="AN26" s="298"/>
      <c r="AO26" s="298"/>
      <c r="AR26" s="32"/>
      <c r="BE26" s="290"/>
    </row>
    <row r="27" spans="2:71" s="1" customFormat="1" ht="6.9" customHeight="1">
      <c r="B27" s="32"/>
      <c r="AR27" s="32"/>
      <c r="BE27" s="290"/>
    </row>
    <row r="28" spans="2:71" s="1" customFormat="1" ht="13.2">
      <c r="B28" s="32"/>
      <c r="L28" s="299" t="s">
        <v>39</v>
      </c>
      <c r="M28" s="299"/>
      <c r="N28" s="299"/>
      <c r="O28" s="299"/>
      <c r="P28" s="299"/>
      <c r="W28" s="299" t="s">
        <v>40</v>
      </c>
      <c r="X28" s="299"/>
      <c r="Y28" s="299"/>
      <c r="Z28" s="299"/>
      <c r="AA28" s="299"/>
      <c r="AB28" s="299"/>
      <c r="AC28" s="299"/>
      <c r="AD28" s="299"/>
      <c r="AE28" s="299"/>
      <c r="AK28" s="299" t="s">
        <v>41</v>
      </c>
      <c r="AL28" s="299"/>
      <c r="AM28" s="299"/>
      <c r="AN28" s="299"/>
      <c r="AO28" s="299"/>
      <c r="AR28" s="32"/>
      <c r="BE28" s="290"/>
    </row>
    <row r="29" spans="2:71" s="2" customFormat="1" ht="14.4" customHeight="1">
      <c r="B29" s="36"/>
      <c r="D29" s="27" t="s">
        <v>42</v>
      </c>
      <c r="F29" s="27" t="s">
        <v>43</v>
      </c>
      <c r="L29" s="282">
        <v>0.21</v>
      </c>
      <c r="M29" s="283"/>
      <c r="N29" s="283"/>
      <c r="O29" s="283"/>
      <c r="P29" s="283"/>
      <c r="W29" s="284">
        <f>ROUND(AZ54,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4">
        <f>ROUND(AV54, 2)</f>
        <v>0</v>
      </c>
      <c r="AL29" s="283"/>
      <c r="AM29" s="283"/>
      <c r="AN29" s="283"/>
      <c r="AO29" s="283"/>
      <c r="AR29" s="36"/>
      <c r="BE29" s="291"/>
    </row>
    <row r="30" spans="2:71" s="2" customFormat="1" ht="14.4" customHeight="1">
      <c r="B30" s="36"/>
      <c r="F30" s="27" t="s">
        <v>44</v>
      </c>
      <c r="L30" s="282">
        <v>0.15</v>
      </c>
      <c r="M30" s="283"/>
      <c r="N30" s="283"/>
      <c r="O30" s="283"/>
      <c r="P30" s="283"/>
      <c r="W30" s="284">
        <f>ROUND(BA54,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4">
        <f>ROUND(AW54, 2)</f>
        <v>0</v>
      </c>
      <c r="AL30" s="283"/>
      <c r="AM30" s="283"/>
      <c r="AN30" s="283"/>
      <c r="AO30" s="283"/>
      <c r="AR30" s="36"/>
      <c r="BE30" s="291"/>
    </row>
    <row r="31" spans="2:71" s="2" customFormat="1" ht="14.4" hidden="1" customHeight="1">
      <c r="B31" s="36"/>
      <c r="F31" s="27" t="s">
        <v>45</v>
      </c>
      <c r="L31" s="282">
        <v>0.21</v>
      </c>
      <c r="M31" s="283"/>
      <c r="N31" s="283"/>
      <c r="O31" s="283"/>
      <c r="P31" s="283"/>
      <c r="W31" s="284">
        <f>ROUND(BB54,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4">
        <v>0</v>
      </c>
      <c r="AL31" s="283"/>
      <c r="AM31" s="283"/>
      <c r="AN31" s="283"/>
      <c r="AO31" s="283"/>
      <c r="AR31" s="36"/>
      <c r="BE31" s="291"/>
    </row>
    <row r="32" spans="2:71" s="2" customFormat="1" ht="14.4" hidden="1" customHeight="1">
      <c r="B32" s="36"/>
      <c r="F32" s="27" t="s">
        <v>46</v>
      </c>
      <c r="L32" s="282">
        <v>0.15</v>
      </c>
      <c r="M32" s="283"/>
      <c r="N32" s="283"/>
      <c r="O32" s="283"/>
      <c r="P32" s="283"/>
      <c r="W32" s="284">
        <f>ROUND(BC54,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4">
        <v>0</v>
      </c>
      <c r="AL32" s="283"/>
      <c r="AM32" s="283"/>
      <c r="AN32" s="283"/>
      <c r="AO32" s="283"/>
      <c r="AR32" s="36"/>
      <c r="BE32" s="291"/>
    </row>
    <row r="33" spans="2:44" s="2" customFormat="1" ht="14.4" hidden="1" customHeight="1">
      <c r="B33" s="36"/>
      <c r="F33" s="27" t="s">
        <v>47</v>
      </c>
      <c r="L33" s="282">
        <v>0</v>
      </c>
      <c r="M33" s="283"/>
      <c r="N33" s="283"/>
      <c r="O33" s="283"/>
      <c r="P33" s="283"/>
      <c r="W33" s="284">
        <f>ROUND(BD54,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4">
        <v>0</v>
      </c>
      <c r="AL33" s="283"/>
      <c r="AM33" s="283"/>
      <c r="AN33" s="283"/>
      <c r="AO33" s="283"/>
      <c r="AR33" s="36"/>
    </row>
    <row r="34" spans="2:44" s="1" customFormat="1" ht="6.9" customHeight="1">
      <c r="B34" s="32"/>
      <c r="AR34" s="32"/>
    </row>
    <row r="35" spans="2:44" s="1" customFormat="1" ht="25.95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88" t="s">
        <v>50</v>
      </c>
      <c r="Y35" s="286"/>
      <c r="Z35" s="286"/>
      <c r="AA35" s="286"/>
      <c r="AB35" s="286"/>
      <c r="AC35" s="39"/>
      <c r="AD35" s="39"/>
      <c r="AE35" s="39"/>
      <c r="AF35" s="39"/>
      <c r="AG35" s="39"/>
      <c r="AH35" s="39"/>
      <c r="AI35" s="39"/>
      <c r="AJ35" s="39"/>
      <c r="AK35" s="285">
        <f>SUM(AK26:AK33)</f>
        <v>0</v>
      </c>
      <c r="AL35" s="286"/>
      <c r="AM35" s="286"/>
      <c r="AN35" s="286"/>
      <c r="AO35" s="287"/>
      <c r="AP35" s="37"/>
      <c r="AQ35" s="37"/>
      <c r="AR35" s="32"/>
    </row>
    <row r="36" spans="2:44" s="1" customFormat="1" ht="6.9" customHeight="1">
      <c r="B36" s="32"/>
      <c r="AR36" s="32"/>
    </row>
    <row r="37" spans="2:44" s="1" customFormat="1" ht="6.9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" customHeight="1">
      <c r="B42" s="32"/>
      <c r="C42" s="21" t="s">
        <v>51</v>
      </c>
      <c r="AR42" s="32"/>
    </row>
    <row r="43" spans="2:44" s="1" customFormat="1" ht="6.9" customHeight="1">
      <c r="B43" s="32"/>
      <c r="AR43" s="32"/>
    </row>
    <row r="44" spans="2:44" s="3" customFormat="1" ht="12" customHeight="1">
      <c r="B44" s="45"/>
      <c r="C44" s="27" t="s">
        <v>14</v>
      </c>
      <c r="L44" s="3" t="str">
        <f>K5</f>
        <v>221001-1z</v>
      </c>
      <c r="AR44" s="45"/>
    </row>
    <row r="45" spans="2:44" s="4" customFormat="1" ht="36.9" customHeight="1">
      <c r="B45" s="46"/>
      <c r="C45" s="47" t="s">
        <v>17</v>
      </c>
      <c r="L45" s="313" t="str">
        <f>K6</f>
        <v>REVITALIZACE SPORTOVNÍ ZÓNY STREETPARK úprava 7.12.2023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R45" s="46"/>
    </row>
    <row r="46" spans="2:44" s="1" customFormat="1" ht="6.9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 xml:space="preserve"> Žďár nad Sázavou</v>
      </c>
      <c r="AI47" s="27" t="s">
        <v>23</v>
      </c>
      <c r="AM47" s="315" t="str">
        <f>IF(AN8= "","",AN8)</f>
        <v>18. 5. 2023</v>
      </c>
      <c r="AN47" s="315"/>
      <c r="AR47" s="32"/>
    </row>
    <row r="48" spans="2:44" s="1" customFormat="1" ht="6.9" customHeight="1">
      <c r="B48" s="32"/>
      <c r="AR48" s="32"/>
    </row>
    <row r="49" spans="1:91" s="1" customFormat="1" ht="15.3" customHeight="1">
      <c r="B49" s="32"/>
      <c r="C49" s="27" t="s">
        <v>25</v>
      </c>
      <c r="L49" s="3" t="str">
        <f>IF(E11= "","",E11)</f>
        <v>Město Žďár nad Sázavou</v>
      </c>
      <c r="AI49" s="27" t="s">
        <v>31</v>
      </c>
      <c r="AM49" s="316" t="str">
        <f>IF(E17="","",E17)</f>
        <v>Grimm Architekti s.r.o.</v>
      </c>
      <c r="AN49" s="317"/>
      <c r="AO49" s="317"/>
      <c r="AP49" s="317"/>
      <c r="AR49" s="32"/>
      <c r="AS49" s="318" t="s">
        <v>52</v>
      </c>
      <c r="AT49" s="319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3" customHeight="1">
      <c r="B50" s="32"/>
      <c r="C50" s="27" t="s">
        <v>29</v>
      </c>
      <c r="L50" s="3" t="str">
        <f>IF(E14= "Vyplň údaj","",E14)</f>
        <v/>
      </c>
      <c r="AI50" s="27" t="s">
        <v>34</v>
      </c>
      <c r="AM50" s="316" t="str">
        <f>IF(E20="","",E20)</f>
        <v xml:space="preserve"> </v>
      </c>
      <c r="AN50" s="317"/>
      <c r="AO50" s="317"/>
      <c r="AP50" s="317"/>
      <c r="AR50" s="32"/>
      <c r="AS50" s="320"/>
      <c r="AT50" s="321"/>
      <c r="BD50" s="53"/>
    </row>
    <row r="51" spans="1:91" s="1" customFormat="1" ht="10.8" customHeight="1">
      <c r="B51" s="32"/>
      <c r="AR51" s="32"/>
      <c r="AS51" s="320"/>
      <c r="AT51" s="321"/>
      <c r="BD51" s="53"/>
    </row>
    <row r="52" spans="1:91" s="1" customFormat="1" ht="29.25" customHeight="1">
      <c r="B52" s="32"/>
      <c r="C52" s="309" t="s">
        <v>53</v>
      </c>
      <c r="D52" s="310"/>
      <c r="E52" s="310"/>
      <c r="F52" s="310"/>
      <c r="G52" s="310"/>
      <c r="H52" s="54"/>
      <c r="I52" s="312" t="s">
        <v>54</v>
      </c>
      <c r="J52" s="310"/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11" t="s">
        <v>55</v>
      </c>
      <c r="AH52" s="310"/>
      <c r="AI52" s="310"/>
      <c r="AJ52" s="310"/>
      <c r="AK52" s="310"/>
      <c r="AL52" s="310"/>
      <c r="AM52" s="310"/>
      <c r="AN52" s="312" t="s">
        <v>56</v>
      </c>
      <c r="AO52" s="310"/>
      <c r="AP52" s="310"/>
      <c r="AQ52" s="55" t="s">
        <v>57</v>
      </c>
      <c r="AR52" s="32"/>
      <c r="AS52" s="56" t="s">
        <v>58</v>
      </c>
      <c r="AT52" s="57" t="s">
        <v>59</v>
      </c>
      <c r="AU52" s="57" t="s">
        <v>60</v>
      </c>
      <c r="AV52" s="57" t="s">
        <v>61</v>
      </c>
      <c r="AW52" s="57" t="s">
        <v>62</v>
      </c>
      <c r="AX52" s="57" t="s">
        <v>63</v>
      </c>
      <c r="AY52" s="57" t="s">
        <v>64</v>
      </c>
      <c r="AZ52" s="57" t="s">
        <v>65</v>
      </c>
      <c r="BA52" s="57" t="s">
        <v>66</v>
      </c>
      <c r="BB52" s="57" t="s">
        <v>67</v>
      </c>
      <c r="BC52" s="57" t="s">
        <v>68</v>
      </c>
      <c r="BD52" s="58" t="s">
        <v>69</v>
      </c>
    </row>
    <row r="53" spans="1:91" s="1" customFormat="1" ht="10.8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" customHeight="1">
      <c r="B54" s="60"/>
      <c r="C54" s="61" t="s">
        <v>70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03">
        <f>ROUND(AG55+AG56+AG59+AG61+AG62,2)</f>
        <v>0</v>
      </c>
      <c r="AH54" s="303"/>
      <c r="AI54" s="303"/>
      <c r="AJ54" s="303"/>
      <c r="AK54" s="303"/>
      <c r="AL54" s="303"/>
      <c r="AM54" s="303"/>
      <c r="AN54" s="304">
        <f t="shared" ref="AN54:AN62" si="0">SUM(AG54,AT54)</f>
        <v>0</v>
      </c>
      <c r="AO54" s="304"/>
      <c r="AP54" s="304"/>
      <c r="AQ54" s="64" t="s">
        <v>3</v>
      </c>
      <c r="AR54" s="60"/>
      <c r="AS54" s="65">
        <f>ROUND(AS55+AS56+AS59+AS61+AS62,2)</f>
        <v>0</v>
      </c>
      <c r="AT54" s="66">
        <f t="shared" ref="AT54:AT62" si="1">ROUND(SUM(AV54:AW54),2)</f>
        <v>0</v>
      </c>
      <c r="AU54" s="67">
        <f>ROUND(AU55+AU56+AU59+AU61+AU62,5)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ROUND(AZ55+AZ56+AZ59+AZ61+AZ62,2)</f>
        <v>0</v>
      </c>
      <c r="BA54" s="66">
        <f>ROUND(BA55+BA56+BA59+BA61+BA62,2)</f>
        <v>0</v>
      </c>
      <c r="BB54" s="66">
        <f>ROUND(BB55+BB56+BB59+BB61+BB62,2)</f>
        <v>0</v>
      </c>
      <c r="BC54" s="66">
        <f>ROUND(BC55+BC56+BC59+BC61+BC62,2)</f>
        <v>0</v>
      </c>
      <c r="BD54" s="68">
        <f>ROUND(BD55+BD56+BD59+BD61+BD62,2)</f>
        <v>0</v>
      </c>
      <c r="BS54" s="69" t="s">
        <v>71</v>
      </c>
      <c r="BT54" s="69" t="s">
        <v>72</v>
      </c>
      <c r="BU54" s="70" t="s">
        <v>73</v>
      </c>
      <c r="BV54" s="69" t="s">
        <v>74</v>
      </c>
      <c r="BW54" s="69" t="s">
        <v>5</v>
      </c>
      <c r="BX54" s="69" t="s">
        <v>75</v>
      </c>
      <c r="CL54" s="69" t="s">
        <v>3</v>
      </c>
    </row>
    <row r="55" spans="1:91" s="6" customFormat="1" ht="16.350000000000001" customHeight="1">
      <c r="A55" s="71" t="s">
        <v>76</v>
      </c>
      <c r="B55" s="72"/>
      <c r="C55" s="73"/>
      <c r="D55" s="302" t="s">
        <v>77</v>
      </c>
      <c r="E55" s="302"/>
      <c r="F55" s="302"/>
      <c r="G55" s="302"/>
      <c r="H55" s="302"/>
      <c r="I55" s="74"/>
      <c r="J55" s="302" t="s">
        <v>78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0">
        <f>'SO 000 - Vedlejší a ostat...'!J30</f>
        <v>0</v>
      </c>
      <c r="AH55" s="301"/>
      <c r="AI55" s="301"/>
      <c r="AJ55" s="301"/>
      <c r="AK55" s="301"/>
      <c r="AL55" s="301"/>
      <c r="AM55" s="301"/>
      <c r="AN55" s="300">
        <f t="shared" si="0"/>
        <v>0</v>
      </c>
      <c r="AO55" s="301"/>
      <c r="AP55" s="301"/>
      <c r="AQ55" s="75" t="s">
        <v>79</v>
      </c>
      <c r="AR55" s="72"/>
      <c r="AS55" s="76">
        <v>0</v>
      </c>
      <c r="AT55" s="77">
        <f t="shared" si="1"/>
        <v>0</v>
      </c>
      <c r="AU55" s="78">
        <f>'SO 000 - Vedlejší a ostat...'!P83</f>
        <v>0</v>
      </c>
      <c r="AV55" s="77">
        <f>'SO 000 - Vedlejší a ostat...'!J33</f>
        <v>0</v>
      </c>
      <c r="AW55" s="77">
        <f>'SO 000 - Vedlejší a ostat...'!J34</f>
        <v>0</v>
      </c>
      <c r="AX55" s="77">
        <f>'SO 000 - Vedlejší a ostat...'!J35</f>
        <v>0</v>
      </c>
      <c r="AY55" s="77">
        <f>'SO 000 - Vedlejší a ostat...'!J36</f>
        <v>0</v>
      </c>
      <c r="AZ55" s="77">
        <f>'SO 000 - Vedlejší a ostat...'!F33</f>
        <v>0</v>
      </c>
      <c r="BA55" s="77">
        <f>'SO 000 - Vedlejší a ostat...'!F34</f>
        <v>0</v>
      </c>
      <c r="BB55" s="77">
        <f>'SO 000 - Vedlejší a ostat...'!F35</f>
        <v>0</v>
      </c>
      <c r="BC55" s="77">
        <f>'SO 000 - Vedlejší a ostat...'!F36</f>
        <v>0</v>
      </c>
      <c r="BD55" s="79">
        <f>'SO 000 - Vedlejší a ostat...'!F37</f>
        <v>0</v>
      </c>
      <c r="BT55" s="80" t="s">
        <v>80</v>
      </c>
      <c r="BV55" s="80" t="s">
        <v>74</v>
      </c>
      <c r="BW55" s="80" t="s">
        <v>81</v>
      </c>
      <c r="BX55" s="80" t="s">
        <v>5</v>
      </c>
      <c r="CL55" s="80" t="s">
        <v>3</v>
      </c>
      <c r="CM55" s="80" t="s">
        <v>82</v>
      </c>
    </row>
    <row r="56" spans="1:91" s="6" customFormat="1" ht="16.350000000000001" customHeight="1">
      <c r="B56" s="72"/>
      <c r="C56" s="73"/>
      <c r="D56" s="302" t="s">
        <v>83</v>
      </c>
      <c r="E56" s="302"/>
      <c r="F56" s="302"/>
      <c r="G56" s="302"/>
      <c r="H56" s="302"/>
      <c r="I56" s="74"/>
      <c r="J56" s="302" t="s">
        <v>84</v>
      </c>
      <c r="K56" s="302"/>
      <c r="L56" s="302"/>
      <c r="M56" s="302"/>
      <c r="N56" s="302"/>
      <c r="O56" s="302"/>
      <c r="P56" s="302"/>
      <c r="Q56" s="302"/>
      <c r="R56" s="302"/>
      <c r="S56" s="302"/>
      <c r="T56" s="302"/>
      <c r="U56" s="302"/>
      <c r="V56" s="302"/>
      <c r="W56" s="302"/>
      <c r="X56" s="302"/>
      <c r="Y56" s="302"/>
      <c r="Z56" s="302"/>
      <c r="AA56" s="302"/>
      <c r="AB56" s="302"/>
      <c r="AC56" s="302"/>
      <c r="AD56" s="302"/>
      <c r="AE56" s="302"/>
      <c r="AF56" s="302"/>
      <c r="AG56" s="308">
        <f>ROUND(SUM(AG57:AG58),2)</f>
        <v>0</v>
      </c>
      <c r="AH56" s="301"/>
      <c r="AI56" s="301"/>
      <c r="AJ56" s="301"/>
      <c r="AK56" s="301"/>
      <c r="AL56" s="301"/>
      <c r="AM56" s="301"/>
      <c r="AN56" s="300">
        <f t="shared" si="0"/>
        <v>0</v>
      </c>
      <c r="AO56" s="301"/>
      <c r="AP56" s="301"/>
      <c r="AQ56" s="75" t="s">
        <v>85</v>
      </c>
      <c r="AR56" s="72"/>
      <c r="AS56" s="76">
        <f>ROUND(SUM(AS57:AS58),2)</f>
        <v>0</v>
      </c>
      <c r="AT56" s="77">
        <f t="shared" si="1"/>
        <v>0</v>
      </c>
      <c r="AU56" s="78">
        <f>ROUND(SUM(AU57:AU58),5)</f>
        <v>0</v>
      </c>
      <c r="AV56" s="77">
        <f>ROUND(AZ56*L29,2)</f>
        <v>0</v>
      </c>
      <c r="AW56" s="77">
        <f>ROUND(BA56*L30,2)</f>
        <v>0</v>
      </c>
      <c r="AX56" s="77">
        <f>ROUND(BB56*L29,2)</f>
        <v>0</v>
      </c>
      <c r="AY56" s="77">
        <f>ROUND(BC56*L30,2)</f>
        <v>0</v>
      </c>
      <c r="AZ56" s="77">
        <f>ROUND(SUM(AZ57:AZ58),2)</f>
        <v>0</v>
      </c>
      <c r="BA56" s="77">
        <f>ROUND(SUM(BA57:BA58),2)</f>
        <v>0</v>
      </c>
      <c r="BB56" s="77">
        <f>ROUND(SUM(BB57:BB58),2)</f>
        <v>0</v>
      </c>
      <c r="BC56" s="77">
        <f>ROUND(SUM(BC57:BC58),2)</f>
        <v>0</v>
      </c>
      <c r="BD56" s="79">
        <f>ROUND(SUM(BD57:BD58),2)</f>
        <v>0</v>
      </c>
      <c r="BS56" s="80" t="s">
        <v>71</v>
      </c>
      <c r="BT56" s="80" t="s">
        <v>80</v>
      </c>
      <c r="BU56" s="80" t="s">
        <v>73</v>
      </c>
      <c r="BV56" s="80" t="s">
        <v>74</v>
      </c>
      <c r="BW56" s="80" t="s">
        <v>86</v>
      </c>
      <c r="BX56" s="80" t="s">
        <v>5</v>
      </c>
      <c r="CL56" s="80" t="s">
        <v>3</v>
      </c>
      <c r="CM56" s="80" t="s">
        <v>82</v>
      </c>
    </row>
    <row r="57" spans="1:91" s="3" customFormat="1" ht="16.350000000000001" customHeight="1">
      <c r="A57" s="71" t="s">
        <v>76</v>
      </c>
      <c r="B57" s="45"/>
      <c r="C57" s="9"/>
      <c r="D57" s="9"/>
      <c r="E57" s="307" t="s">
        <v>87</v>
      </c>
      <c r="F57" s="307"/>
      <c r="G57" s="307"/>
      <c r="H57" s="307"/>
      <c r="I57" s="307"/>
      <c r="J57" s="9"/>
      <c r="K57" s="307" t="s">
        <v>88</v>
      </c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07"/>
      <c r="AC57" s="307"/>
      <c r="AD57" s="307"/>
      <c r="AE57" s="307"/>
      <c r="AF57" s="307"/>
      <c r="AG57" s="305">
        <f>'SO 101 - Skatepark '!J32</f>
        <v>0</v>
      </c>
      <c r="AH57" s="306"/>
      <c r="AI57" s="306"/>
      <c r="AJ57" s="306"/>
      <c r="AK57" s="306"/>
      <c r="AL57" s="306"/>
      <c r="AM57" s="306"/>
      <c r="AN57" s="305">
        <f t="shared" si="0"/>
        <v>0</v>
      </c>
      <c r="AO57" s="306"/>
      <c r="AP57" s="306"/>
      <c r="AQ57" s="81" t="s">
        <v>89</v>
      </c>
      <c r="AR57" s="45"/>
      <c r="AS57" s="82">
        <v>0</v>
      </c>
      <c r="AT57" s="83">
        <f t="shared" si="1"/>
        <v>0</v>
      </c>
      <c r="AU57" s="84">
        <f>'SO 101 - Skatepark '!P97</f>
        <v>0</v>
      </c>
      <c r="AV57" s="83">
        <f>'SO 101 - Skatepark '!J35</f>
        <v>0</v>
      </c>
      <c r="AW57" s="83">
        <f>'SO 101 - Skatepark '!J36</f>
        <v>0</v>
      </c>
      <c r="AX57" s="83">
        <f>'SO 101 - Skatepark '!J37</f>
        <v>0</v>
      </c>
      <c r="AY57" s="83">
        <f>'SO 101 - Skatepark '!J38</f>
        <v>0</v>
      </c>
      <c r="AZ57" s="83">
        <f>'SO 101 - Skatepark '!F35</f>
        <v>0</v>
      </c>
      <c r="BA57" s="83">
        <f>'SO 101 - Skatepark '!F36</f>
        <v>0</v>
      </c>
      <c r="BB57" s="83">
        <f>'SO 101 - Skatepark '!F37</f>
        <v>0</v>
      </c>
      <c r="BC57" s="83">
        <f>'SO 101 - Skatepark '!F38</f>
        <v>0</v>
      </c>
      <c r="BD57" s="85">
        <f>'SO 101 - Skatepark '!F39</f>
        <v>0</v>
      </c>
      <c r="BT57" s="25" t="s">
        <v>82</v>
      </c>
      <c r="BV57" s="25" t="s">
        <v>74</v>
      </c>
      <c r="BW57" s="25" t="s">
        <v>90</v>
      </c>
      <c r="BX57" s="25" t="s">
        <v>86</v>
      </c>
      <c r="CL57" s="25" t="s">
        <v>3</v>
      </c>
    </row>
    <row r="58" spans="1:91" s="3" customFormat="1" ht="16.350000000000001" customHeight="1">
      <c r="A58" s="71" t="s">
        <v>76</v>
      </c>
      <c r="B58" s="45"/>
      <c r="C58" s="9"/>
      <c r="D58" s="9"/>
      <c r="E58" s="307" t="s">
        <v>91</v>
      </c>
      <c r="F58" s="307"/>
      <c r="G58" s="307"/>
      <c r="H58" s="307"/>
      <c r="I58" s="307"/>
      <c r="J58" s="9"/>
      <c r="K58" s="307" t="s">
        <v>92</v>
      </c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07"/>
      <c r="AC58" s="307"/>
      <c r="AD58" s="307"/>
      <c r="AE58" s="307"/>
      <c r="AF58" s="307"/>
      <c r="AG58" s="305">
        <f>'SO 106 -  Pumptrack'!J32</f>
        <v>0</v>
      </c>
      <c r="AH58" s="306"/>
      <c r="AI58" s="306"/>
      <c r="AJ58" s="306"/>
      <c r="AK58" s="306"/>
      <c r="AL58" s="306"/>
      <c r="AM58" s="306"/>
      <c r="AN58" s="305">
        <f t="shared" si="0"/>
        <v>0</v>
      </c>
      <c r="AO58" s="306"/>
      <c r="AP58" s="306"/>
      <c r="AQ58" s="81" t="s">
        <v>89</v>
      </c>
      <c r="AR58" s="45"/>
      <c r="AS58" s="82">
        <v>0</v>
      </c>
      <c r="AT58" s="83">
        <f t="shared" si="1"/>
        <v>0</v>
      </c>
      <c r="AU58" s="84">
        <f>'SO 106 -  Pumptrack'!P88</f>
        <v>0</v>
      </c>
      <c r="AV58" s="83">
        <f>'SO 106 -  Pumptrack'!J35</f>
        <v>0</v>
      </c>
      <c r="AW58" s="83">
        <f>'SO 106 -  Pumptrack'!J36</f>
        <v>0</v>
      </c>
      <c r="AX58" s="83">
        <f>'SO 106 -  Pumptrack'!J37</f>
        <v>0</v>
      </c>
      <c r="AY58" s="83">
        <f>'SO 106 -  Pumptrack'!J38</f>
        <v>0</v>
      </c>
      <c r="AZ58" s="83">
        <f>'SO 106 -  Pumptrack'!F35</f>
        <v>0</v>
      </c>
      <c r="BA58" s="83">
        <f>'SO 106 -  Pumptrack'!F36</f>
        <v>0</v>
      </c>
      <c r="BB58" s="83">
        <f>'SO 106 -  Pumptrack'!F37</f>
        <v>0</v>
      </c>
      <c r="BC58" s="83">
        <f>'SO 106 -  Pumptrack'!F38</f>
        <v>0</v>
      </c>
      <c r="BD58" s="85">
        <f>'SO 106 -  Pumptrack'!F39</f>
        <v>0</v>
      </c>
      <c r="BT58" s="25" t="s">
        <v>82</v>
      </c>
      <c r="BV58" s="25" t="s">
        <v>74</v>
      </c>
      <c r="BW58" s="25" t="s">
        <v>93</v>
      </c>
      <c r="BX58" s="25" t="s">
        <v>86</v>
      </c>
      <c r="CL58" s="25" t="s">
        <v>3</v>
      </c>
    </row>
    <row r="59" spans="1:91" s="6" customFormat="1" ht="16.350000000000001" customHeight="1">
      <c r="B59" s="72"/>
      <c r="C59" s="73"/>
      <c r="D59" s="302" t="s">
        <v>94</v>
      </c>
      <c r="E59" s="302"/>
      <c r="F59" s="302"/>
      <c r="G59" s="302"/>
      <c r="H59" s="302"/>
      <c r="I59" s="74"/>
      <c r="J59" s="302" t="s">
        <v>95</v>
      </c>
      <c r="K59" s="302"/>
      <c r="L59" s="302"/>
      <c r="M59" s="302"/>
      <c r="N59" s="302"/>
      <c r="O59" s="302"/>
      <c r="P59" s="302"/>
      <c r="Q59" s="302"/>
      <c r="R59" s="302"/>
      <c r="S59" s="302"/>
      <c r="T59" s="302"/>
      <c r="U59" s="302"/>
      <c r="V59" s="302"/>
      <c r="W59" s="302"/>
      <c r="X59" s="302"/>
      <c r="Y59" s="302"/>
      <c r="Z59" s="302"/>
      <c r="AA59" s="302"/>
      <c r="AB59" s="302"/>
      <c r="AC59" s="302"/>
      <c r="AD59" s="302"/>
      <c r="AE59" s="302"/>
      <c r="AF59" s="302"/>
      <c r="AG59" s="308">
        <f>ROUND(AG60,2)</f>
        <v>0</v>
      </c>
      <c r="AH59" s="301"/>
      <c r="AI59" s="301"/>
      <c r="AJ59" s="301"/>
      <c r="AK59" s="301"/>
      <c r="AL59" s="301"/>
      <c r="AM59" s="301"/>
      <c r="AN59" s="300">
        <f t="shared" si="0"/>
        <v>0</v>
      </c>
      <c r="AO59" s="301"/>
      <c r="AP59" s="301"/>
      <c r="AQ59" s="75" t="s">
        <v>96</v>
      </c>
      <c r="AR59" s="72"/>
      <c r="AS59" s="76">
        <f>ROUND(AS60,2)</f>
        <v>0</v>
      </c>
      <c r="AT59" s="77">
        <f t="shared" si="1"/>
        <v>0</v>
      </c>
      <c r="AU59" s="78">
        <f>ROUND(AU60,5)</f>
        <v>0</v>
      </c>
      <c r="AV59" s="77">
        <f>ROUND(AZ59*L29,2)</f>
        <v>0</v>
      </c>
      <c r="AW59" s="77">
        <f>ROUND(BA59*L30,2)</f>
        <v>0</v>
      </c>
      <c r="AX59" s="77">
        <f>ROUND(BB59*L29,2)</f>
        <v>0</v>
      </c>
      <c r="AY59" s="77">
        <f>ROUND(BC59*L30,2)</f>
        <v>0</v>
      </c>
      <c r="AZ59" s="77">
        <f>ROUND(AZ60,2)</f>
        <v>0</v>
      </c>
      <c r="BA59" s="77">
        <f>ROUND(BA60,2)</f>
        <v>0</v>
      </c>
      <c r="BB59" s="77">
        <f>ROUND(BB60,2)</f>
        <v>0</v>
      </c>
      <c r="BC59" s="77">
        <f>ROUND(BC60,2)</f>
        <v>0</v>
      </c>
      <c r="BD59" s="79">
        <f>ROUND(BD60,2)</f>
        <v>0</v>
      </c>
      <c r="BS59" s="80" t="s">
        <v>71</v>
      </c>
      <c r="BT59" s="80" t="s">
        <v>80</v>
      </c>
      <c r="BU59" s="80" t="s">
        <v>73</v>
      </c>
      <c r="BV59" s="80" t="s">
        <v>74</v>
      </c>
      <c r="BW59" s="80" t="s">
        <v>97</v>
      </c>
      <c r="BX59" s="80" t="s">
        <v>5</v>
      </c>
      <c r="CL59" s="80" t="s">
        <v>3</v>
      </c>
      <c r="CM59" s="80" t="s">
        <v>82</v>
      </c>
    </row>
    <row r="60" spans="1:91" s="3" customFormat="1" ht="16.350000000000001" customHeight="1">
      <c r="A60" s="71" t="s">
        <v>76</v>
      </c>
      <c r="B60" s="45"/>
      <c r="C60" s="9"/>
      <c r="D60" s="9"/>
      <c r="E60" s="307" t="s">
        <v>98</v>
      </c>
      <c r="F60" s="307"/>
      <c r="G60" s="307"/>
      <c r="H60" s="307"/>
      <c r="I60" s="307"/>
      <c r="J60" s="9"/>
      <c r="K60" s="307" t="s">
        <v>99</v>
      </c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07"/>
      <c r="AC60" s="307"/>
      <c r="AD60" s="307"/>
      <c r="AE60" s="307"/>
      <c r="AF60" s="307"/>
      <c r="AG60" s="305">
        <f>'SO 502 - Nakládání s dešť...'!J32</f>
        <v>0</v>
      </c>
      <c r="AH60" s="306"/>
      <c r="AI60" s="306"/>
      <c r="AJ60" s="306"/>
      <c r="AK60" s="306"/>
      <c r="AL60" s="306"/>
      <c r="AM60" s="306"/>
      <c r="AN60" s="305">
        <f t="shared" si="0"/>
        <v>0</v>
      </c>
      <c r="AO60" s="306"/>
      <c r="AP60" s="306"/>
      <c r="AQ60" s="81" t="s">
        <v>89</v>
      </c>
      <c r="AR60" s="45"/>
      <c r="AS60" s="82">
        <v>0</v>
      </c>
      <c r="AT60" s="83">
        <f t="shared" si="1"/>
        <v>0</v>
      </c>
      <c r="AU60" s="84">
        <f>'SO 502 - Nakládání s dešť...'!P97</f>
        <v>0</v>
      </c>
      <c r="AV60" s="83">
        <f>'SO 502 - Nakládání s dešť...'!J35</f>
        <v>0</v>
      </c>
      <c r="AW60" s="83">
        <f>'SO 502 - Nakládání s dešť...'!J36</f>
        <v>0</v>
      </c>
      <c r="AX60" s="83">
        <f>'SO 502 - Nakládání s dešť...'!J37</f>
        <v>0</v>
      </c>
      <c r="AY60" s="83">
        <f>'SO 502 - Nakládání s dešť...'!J38</f>
        <v>0</v>
      </c>
      <c r="AZ60" s="83">
        <f>'SO 502 - Nakládání s dešť...'!F35</f>
        <v>0</v>
      </c>
      <c r="BA60" s="83">
        <f>'SO 502 - Nakládání s dešť...'!F36</f>
        <v>0</v>
      </c>
      <c r="BB60" s="83">
        <f>'SO 502 - Nakládání s dešť...'!F37</f>
        <v>0</v>
      </c>
      <c r="BC60" s="83">
        <f>'SO 502 - Nakládání s dešť...'!F38</f>
        <v>0</v>
      </c>
      <c r="BD60" s="85">
        <f>'SO 502 - Nakládání s dešť...'!F39</f>
        <v>0</v>
      </c>
      <c r="BT60" s="25" t="s">
        <v>82</v>
      </c>
      <c r="BV60" s="25" t="s">
        <v>74</v>
      </c>
      <c r="BW60" s="25" t="s">
        <v>100</v>
      </c>
      <c r="BX60" s="25" t="s">
        <v>97</v>
      </c>
      <c r="CL60" s="25" t="s">
        <v>3</v>
      </c>
    </row>
    <row r="61" spans="1:91" s="6" customFormat="1" ht="16.350000000000001" customHeight="1">
      <c r="A61" s="71" t="s">
        <v>76</v>
      </c>
      <c r="B61" s="72"/>
      <c r="C61" s="73"/>
      <c r="D61" s="302" t="s">
        <v>1046</v>
      </c>
      <c r="E61" s="302"/>
      <c r="F61" s="302"/>
      <c r="G61" s="302"/>
      <c r="H61" s="302"/>
      <c r="I61" s="74"/>
      <c r="J61" s="302" t="s">
        <v>1047</v>
      </c>
      <c r="K61" s="302"/>
      <c r="L61" s="302"/>
      <c r="M61" s="302"/>
      <c r="N61" s="302"/>
      <c r="O61" s="302"/>
      <c r="P61" s="302"/>
      <c r="Q61" s="302"/>
      <c r="R61" s="302"/>
      <c r="S61" s="302"/>
      <c r="T61" s="302"/>
      <c r="U61" s="302"/>
      <c r="V61" s="302"/>
      <c r="W61" s="302"/>
      <c r="X61" s="302"/>
      <c r="Y61" s="302"/>
      <c r="Z61" s="302"/>
      <c r="AA61" s="302"/>
      <c r="AB61" s="302"/>
      <c r="AC61" s="302"/>
      <c r="AD61" s="302"/>
      <c r="AE61" s="302"/>
      <c r="AF61" s="302"/>
      <c r="AG61" s="300">
        <f>'SO 601 Silnoproudá elektrotechn'!J30</f>
        <v>0</v>
      </c>
      <c r="AH61" s="301"/>
      <c r="AI61" s="301"/>
      <c r="AJ61" s="301"/>
      <c r="AK61" s="301"/>
      <c r="AL61" s="301"/>
      <c r="AM61" s="301"/>
      <c r="AN61" s="300">
        <f t="shared" si="0"/>
        <v>0</v>
      </c>
      <c r="AO61" s="301"/>
      <c r="AP61" s="301"/>
      <c r="AQ61" s="75" t="s">
        <v>96</v>
      </c>
      <c r="AR61" s="72"/>
      <c r="AS61" s="76">
        <v>0</v>
      </c>
      <c r="AT61" s="77">
        <f t="shared" si="1"/>
        <v>0</v>
      </c>
      <c r="AU61" s="78">
        <f>'SO 601 Silnoproudá elektrotechn'!P88</f>
        <v>0</v>
      </c>
      <c r="AV61" s="77">
        <f>'SO 601 Silnoproudá elektrotechn'!J33</f>
        <v>0</v>
      </c>
      <c r="AW61" s="77">
        <f>'SO 601 Silnoproudá elektrotechn'!J34</f>
        <v>0</v>
      </c>
      <c r="AX61" s="77">
        <f>'SO 601 Silnoproudá elektrotechn'!J35</f>
        <v>0</v>
      </c>
      <c r="AY61" s="77">
        <f>'SO 601 Silnoproudá elektrotechn'!J36</f>
        <v>0</v>
      </c>
      <c r="AZ61" s="77">
        <f>'SO 601 Silnoproudá elektrotechn'!F33</f>
        <v>0</v>
      </c>
      <c r="BA61" s="77">
        <f>'SO 601 Silnoproudá elektrotechn'!F34</f>
        <v>0</v>
      </c>
      <c r="BB61" s="77">
        <f>'SO 601 Silnoproudá elektrotechn'!F35</f>
        <v>0</v>
      </c>
      <c r="BC61" s="77">
        <f>'SO 601 Silnoproudá elektrotechn'!F36</f>
        <v>0</v>
      </c>
      <c r="BD61" s="79">
        <f>'SO 601 Silnoproudá elektrotechn'!F37</f>
        <v>0</v>
      </c>
      <c r="BT61" s="80" t="s">
        <v>80</v>
      </c>
      <c r="BV61" s="80" t="s">
        <v>74</v>
      </c>
      <c r="BW61" s="80" t="s">
        <v>101</v>
      </c>
      <c r="BX61" s="80" t="s">
        <v>5</v>
      </c>
      <c r="CL61" s="80" t="s">
        <v>3</v>
      </c>
      <c r="CM61" s="80" t="s">
        <v>82</v>
      </c>
    </row>
    <row r="62" spans="1:91" s="6" customFormat="1" ht="16.350000000000001" customHeight="1">
      <c r="A62" s="71" t="s">
        <v>76</v>
      </c>
      <c r="B62" s="72"/>
      <c r="C62" s="73"/>
      <c r="D62" s="302" t="s">
        <v>102</v>
      </c>
      <c r="E62" s="302"/>
      <c r="F62" s="302"/>
      <c r="G62" s="302"/>
      <c r="H62" s="302"/>
      <c r="I62" s="74"/>
      <c r="J62" s="302" t="s">
        <v>103</v>
      </c>
      <c r="K62" s="302"/>
      <c r="L62" s="302"/>
      <c r="M62" s="302"/>
      <c r="N62" s="302"/>
      <c r="O62" s="302"/>
      <c r="P62" s="302"/>
      <c r="Q62" s="302"/>
      <c r="R62" s="302"/>
      <c r="S62" s="302"/>
      <c r="T62" s="302"/>
      <c r="U62" s="302"/>
      <c r="V62" s="302"/>
      <c r="W62" s="302"/>
      <c r="X62" s="302"/>
      <c r="Y62" s="302"/>
      <c r="Z62" s="302"/>
      <c r="AA62" s="302"/>
      <c r="AB62" s="302"/>
      <c r="AC62" s="302"/>
      <c r="AD62" s="302"/>
      <c r="AE62" s="302"/>
      <c r="AF62" s="302"/>
      <c r="AG62" s="300">
        <f>'SO 801 - Revitalizace zeleně'!J30</f>
        <v>0</v>
      </c>
      <c r="AH62" s="301"/>
      <c r="AI62" s="301"/>
      <c r="AJ62" s="301"/>
      <c r="AK62" s="301"/>
      <c r="AL62" s="301"/>
      <c r="AM62" s="301"/>
      <c r="AN62" s="300">
        <f t="shared" si="0"/>
        <v>0</v>
      </c>
      <c r="AO62" s="301"/>
      <c r="AP62" s="301"/>
      <c r="AQ62" s="75" t="s">
        <v>85</v>
      </c>
      <c r="AR62" s="72"/>
      <c r="AS62" s="86">
        <v>0</v>
      </c>
      <c r="AT62" s="87">
        <f t="shared" si="1"/>
        <v>0</v>
      </c>
      <c r="AU62" s="88">
        <f>'SO 801 - Revitalizace zeleně'!P85</f>
        <v>0</v>
      </c>
      <c r="AV62" s="87">
        <f>'SO 801 - Revitalizace zeleně'!J33</f>
        <v>0</v>
      </c>
      <c r="AW62" s="87">
        <f>'SO 801 - Revitalizace zeleně'!J34</f>
        <v>0</v>
      </c>
      <c r="AX62" s="87">
        <f>'SO 801 - Revitalizace zeleně'!J35</f>
        <v>0</v>
      </c>
      <c r="AY62" s="87">
        <f>'SO 801 - Revitalizace zeleně'!J36</f>
        <v>0</v>
      </c>
      <c r="AZ62" s="87">
        <f>'SO 801 - Revitalizace zeleně'!F33</f>
        <v>0</v>
      </c>
      <c r="BA62" s="87">
        <f>'SO 801 - Revitalizace zeleně'!F34</f>
        <v>0</v>
      </c>
      <c r="BB62" s="87">
        <f>'SO 801 - Revitalizace zeleně'!F35</f>
        <v>0</v>
      </c>
      <c r="BC62" s="87">
        <f>'SO 801 - Revitalizace zeleně'!F36</f>
        <v>0</v>
      </c>
      <c r="BD62" s="89">
        <f>'SO 801 - Revitalizace zeleně'!F37</f>
        <v>0</v>
      </c>
      <c r="BT62" s="80" t="s">
        <v>80</v>
      </c>
      <c r="BV62" s="80" t="s">
        <v>74</v>
      </c>
      <c r="BW62" s="80" t="s">
        <v>104</v>
      </c>
      <c r="BX62" s="80" t="s">
        <v>5</v>
      </c>
      <c r="CL62" s="80" t="s">
        <v>3</v>
      </c>
      <c r="CM62" s="80" t="s">
        <v>82</v>
      </c>
    </row>
    <row r="63" spans="1:91" s="1" customFormat="1" ht="30" customHeight="1">
      <c r="B63" s="32"/>
      <c r="AR63" s="32"/>
    </row>
    <row r="64" spans="1:91" s="1" customFormat="1" ht="6.9" customHeight="1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32"/>
    </row>
  </sheetData>
  <mergeCells count="70"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D59:H59"/>
    <mergeCell ref="J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W30:AE30"/>
    <mergeCell ref="AK30:AO30"/>
    <mergeCell ref="L30:P30"/>
    <mergeCell ref="W31:AE31"/>
    <mergeCell ref="AN62:AP62"/>
    <mergeCell ref="AG62:AM62"/>
    <mergeCell ref="AN59:AP59"/>
    <mergeCell ref="AG59:AM59"/>
    <mergeCell ref="L45:AO45"/>
    <mergeCell ref="AM47:AN47"/>
    <mergeCell ref="AM49:AP49"/>
    <mergeCell ref="AK26:AO26"/>
    <mergeCell ref="L28:P28"/>
    <mergeCell ref="W28:AE28"/>
    <mergeCell ref="AK28:AO28"/>
    <mergeCell ref="AK29:AO29"/>
    <mergeCell ref="W29:AE29"/>
    <mergeCell ref="L29:P29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5" location="'SO 000 - Vedlejší a ostat...'!C2" display="/" xr:uid="{00000000-0004-0000-0000-000000000000}"/>
    <hyperlink ref="A57" location="'SO 101 - Skatepark '!C2" display="/" xr:uid="{00000000-0004-0000-0000-000001000000}"/>
    <hyperlink ref="A58" location="'SO 106 -  Pumptrack'!C2" display="/" xr:uid="{00000000-0004-0000-0000-000002000000}"/>
    <hyperlink ref="A60" location="'SO 502 - Nakládání s dešť...'!C2" display="/" xr:uid="{00000000-0004-0000-0000-000003000000}"/>
    <hyperlink ref="A61" location="'SO 701 - Veřejné osvětlení'!C2" display="/" xr:uid="{00000000-0004-0000-0000-000004000000}"/>
    <hyperlink ref="A62" location="'SO 801 - Revitalizace zeleně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4"/>
  <sheetViews>
    <sheetView showGridLines="0" workbookViewId="0"/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4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105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350000000000001" customHeight="1">
      <c r="B9" s="32"/>
      <c r="E9" s="313" t="s">
        <v>107</v>
      </c>
      <c r="F9" s="322"/>
      <c r="G9" s="322"/>
      <c r="H9" s="32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18. 5. 2023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5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350000000000001" customHeight="1">
      <c r="B27" s="91"/>
      <c r="E27" s="296" t="s">
        <v>3</v>
      </c>
      <c r="F27" s="296"/>
      <c r="G27" s="296"/>
      <c r="H27" s="296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ROUND(J83,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ROUND((SUM(BE83:BE93)),  2)</f>
        <v>0</v>
      </c>
      <c r="I33" s="93">
        <v>0.21</v>
      </c>
      <c r="J33" s="83">
        <f>ROUND(((SUM(BE83:BE93))*I33),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ROUND((SUM(BF83:BF93)),  2)</f>
        <v>0</v>
      </c>
      <c r="I34" s="93">
        <v>0.15</v>
      </c>
      <c r="J34" s="83">
        <f>ROUND(((SUM(BF83:BF93))*I34),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ROUND((SUM(BG83:BG93)),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ROUND((SUM(BH83:BH93)),  2)</f>
        <v>0</v>
      </c>
      <c r="I36" s="93">
        <v>0.15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ROUND((SUM(BI83:BI93)),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108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27.75" customHeight="1">
      <c r="B48" s="32"/>
      <c r="E48" s="323" t="str">
        <f>E7</f>
        <v>REVITALIZACE SPORTOVNÍ ZÓNY STREETPARK úprava 7.12.2023</v>
      </c>
      <c r="F48" s="324"/>
      <c r="G48" s="324"/>
      <c r="H48" s="324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350000000000001" customHeight="1">
      <c r="B50" s="32"/>
      <c r="E50" s="313" t="str">
        <f>E9</f>
        <v>SO 000 - Vedlejší a ostatní náklady</v>
      </c>
      <c r="F50" s="322"/>
      <c r="G50" s="322"/>
      <c r="H50" s="32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Žďár nad Sázavou</v>
      </c>
      <c r="I52" s="27" t="s">
        <v>23</v>
      </c>
      <c r="J52" s="49" t="str">
        <f>IF(J12="","",J12)</f>
        <v>18. 5. 2023</v>
      </c>
      <c r="L52" s="32"/>
    </row>
    <row r="53" spans="2:47" s="1" customFormat="1" ht="6.9" customHeight="1">
      <c r="B53" s="32"/>
      <c r="L53" s="32"/>
    </row>
    <row r="54" spans="2:47" s="1" customFormat="1" ht="24.75" customHeight="1">
      <c r="B54" s="32"/>
      <c r="C54" s="27" t="s">
        <v>25</v>
      </c>
      <c r="F54" s="25" t="str">
        <f>E15</f>
        <v>Město Žďár nad Sázavou</v>
      </c>
      <c r="I54" s="27" t="s">
        <v>31</v>
      </c>
      <c r="J54" s="30" t="str">
        <f>E21</f>
        <v>Grimm Architekti s.r.o.</v>
      </c>
      <c r="L54" s="32"/>
    </row>
    <row r="55" spans="2:47" s="1" customFormat="1" ht="15.3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109</v>
      </c>
      <c r="D57" s="94"/>
      <c r="E57" s="94"/>
      <c r="F57" s="94"/>
      <c r="G57" s="94"/>
      <c r="H57" s="94"/>
      <c r="I57" s="94"/>
      <c r="J57" s="101" t="s">
        <v>110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J83</f>
        <v>0</v>
      </c>
      <c r="L59" s="32"/>
      <c r="AU59" s="17" t="s">
        <v>111</v>
      </c>
    </row>
    <row r="60" spans="2:47" s="8" customFormat="1" ht="24.9" customHeight="1">
      <c r="B60" s="103"/>
      <c r="D60" s="104" t="s">
        <v>112</v>
      </c>
      <c r="E60" s="105"/>
      <c r="F60" s="105"/>
      <c r="G60" s="105"/>
      <c r="H60" s="105"/>
      <c r="I60" s="105"/>
      <c r="J60" s="106">
        <f>J84</f>
        <v>0</v>
      </c>
      <c r="L60" s="103"/>
    </row>
    <row r="61" spans="2:47" s="9" customFormat="1" ht="19.95" customHeight="1">
      <c r="B61" s="107"/>
      <c r="D61" s="108" t="s">
        <v>113</v>
      </c>
      <c r="E61" s="109"/>
      <c r="F61" s="109"/>
      <c r="G61" s="109"/>
      <c r="H61" s="109"/>
      <c r="I61" s="109"/>
      <c r="J61" s="110">
        <f>J85</f>
        <v>0</v>
      </c>
      <c r="L61" s="107"/>
    </row>
    <row r="62" spans="2:47" s="9" customFormat="1" ht="19.95" customHeight="1">
      <c r="B62" s="107"/>
      <c r="D62" s="108" t="s">
        <v>114</v>
      </c>
      <c r="E62" s="109"/>
      <c r="F62" s="109"/>
      <c r="G62" s="109"/>
      <c r="H62" s="109"/>
      <c r="I62" s="109"/>
      <c r="J62" s="110">
        <f>J89</f>
        <v>0</v>
      </c>
      <c r="L62" s="107"/>
    </row>
    <row r="63" spans="2:47" s="9" customFormat="1" ht="19.95" customHeight="1">
      <c r="B63" s="107"/>
      <c r="D63" s="108" t="s">
        <v>115</v>
      </c>
      <c r="E63" s="109"/>
      <c r="F63" s="109"/>
      <c r="G63" s="109"/>
      <c r="H63" s="109"/>
      <c r="I63" s="109"/>
      <c r="J63" s="110">
        <f>J91</f>
        <v>0</v>
      </c>
      <c r="L63" s="107"/>
    </row>
    <row r="64" spans="2:47" s="1" customFormat="1" ht="21.75" customHeight="1">
      <c r="B64" s="32"/>
      <c r="L64" s="32"/>
    </row>
    <row r="65" spans="2:12" s="1" customFormat="1" ht="6.9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2"/>
    </row>
    <row r="69" spans="2:12" s="1" customFormat="1" ht="6.9" customHeight="1">
      <c r="B69" s="43"/>
      <c r="C69" s="44"/>
      <c r="D69" s="44"/>
      <c r="E69" s="44"/>
      <c r="F69" s="44"/>
      <c r="G69" s="44"/>
      <c r="H69" s="44"/>
      <c r="I69" s="44"/>
      <c r="J69" s="44"/>
      <c r="K69" s="44"/>
      <c r="L69" s="32"/>
    </row>
    <row r="70" spans="2:12" s="1" customFormat="1" ht="24.9" customHeight="1">
      <c r="B70" s="32"/>
      <c r="C70" s="21" t="s">
        <v>116</v>
      </c>
      <c r="L70" s="32"/>
    </row>
    <row r="71" spans="2:12" s="1" customFormat="1" ht="6.9" customHeight="1">
      <c r="B71" s="32"/>
      <c r="L71" s="32"/>
    </row>
    <row r="72" spans="2:12" s="1" customFormat="1" ht="12" customHeight="1">
      <c r="B72" s="32"/>
      <c r="C72" s="27" t="s">
        <v>17</v>
      </c>
      <c r="L72" s="32"/>
    </row>
    <row r="73" spans="2:12" s="1" customFormat="1" ht="27.75" customHeight="1">
      <c r="B73" s="32"/>
      <c r="E73" s="323" t="str">
        <f>E7</f>
        <v>REVITALIZACE SPORTOVNÍ ZÓNY STREETPARK úprava 7.12.2023</v>
      </c>
      <c r="F73" s="324"/>
      <c r="G73" s="324"/>
      <c r="H73" s="324"/>
      <c r="L73" s="32"/>
    </row>
    <row r="74" spans="2:12" s="1" customFormat="1" ht="12" customHeight="1">
      <c r="B74" s="32"/>
      <c r="C74" s="27" t="s">
        <v>106</v>
      </c>
      <c r="L74" s="32"/>
    </row>
    <row r="75" spans="2:12" s="1" customFormat="1" ht="16.350000000000001" customHeight="1">
      <c r="B75" s="32"/>
      <c r="E75" s="313" t="str">
        <f>E9</f>
        <v>SO 000 - Vedlejší a ostatní náklady</v>
      </c>
      <c r="F75" s="322"/>
      <c r="G75" s="322"/>
      <c r="H75" s="322"/>
      <c r="L75" s="32"/>
    </row>
    <row r="76" spans="2:12" s="1" customFormat="1" ht="6.9" customHeight="1">
      <c r="B76" s="32"/>
      <c r="L76" s="32"/>
    </row>
    <row r="77" spans="2:12" s="1" customFormat="1" ht="12" customHeight="1">
      <c r="B77" s="32"/>
      <c r="C77" s="27" t="s">
        <v>21</v>
      </c>
      <c r="F77" s="25" t="str">
        <f>F12</f>
        <v xml:space="preserve"> Žďár nad Sázavou</v>
      </c>
      <c r="I77" s="27" t="s">
        <v>23</v>
      </c>
      <c r="J77" s="49" t="str">
        <f>IF(J12="","",J12)</f>
        <v>18. 5. 2023</v>
      </c>
      <c r="L77" s="32"/>
    </row>
    <row r="78" spans="2:12" s="1" customFormat="1" ht="6.9" customHeight="1">
      <c r="B78" s="32"/>
      <c r="L78" s="32"/>
    </row>
    <row r="79" spans="2:12" s="1" customFormat="1" ht="24.75" customHeight="1">
      <c r="B79" s="32"/>
      <c r="C79" s="27" t="s">
        <v>25</v>
      </c>
      <c r="F79" s="25" t="str">
        <f>E15</f>
        <v>Město Žďár nad Sázavou</v>
      </c>
      <c r="I79" s="27" t="s">
        <v>31</v>
      </c>
      <c r="J79" s="30" t="str">
        <f>E21</f>
        <v>Grimm Architekti s.r.o.</v>
      </c>
      <c r="L79" s="32"/>
    </row>
    <row r="80" spans="2:12" s="1" customFormat="1" ht="15.3" customHeight="1">
      <c r="B80" s="32"/>
      <c r="C80" s="27" t="s">
        <v>29</v>
      </c>
      <c r="F80" s="25" t="str">
        <f>IF(E18="","",E18)</f>
        <v>Vyplň údaj</v>
      </c>
      <c r="I80" s="27" t="s">
        <v>34</v>
      </c>
      <c r="J80" s="30" t="str">
        <f>E24</f>
        <v xml:space="preserve"> </v>
      </c>
      <c r="L80" s="32"/>
    </row>
    <row r="81" spans="2:65" s="1" customFormat="1" ht="10.35" customHeight="1">
      <c r="B81" s="32"/>
      <c r="L81" s="32"/>
    </row>
    <row r="82" spans="2:65" s="10" customFormat="1" ht="29.25" customHeight="1">
      <c r="B82" s="111"/>
      <c r="C82" s="112" t="s">
        <v>117</v>
      </c>
      <c r="D82" s="113" t="s">
        <v>57</v>
      </c>
      <c r="E82" s="113" t="s">
        <v>53</v>
      </c>
      <c r="F82" s="113" t="s">
        <v>54</v>
      </c>
      <c r="G82" s="113" t="s">
        <v>118</v>
      </c>
      <c r="H82" s="113" t="s">
        <v>119</v>
      </c>
      <c r="I82" s="113" t="s">
        <v>120</v>
      </c>
      <c r="J82" s="114" t="s">
        <v>110</v>
      </c>
      <c r="K82" s="115" t="s">
        <v>121</v>
      </c>
      <c r="L82" s="111"/>
      <c r="M82" s="56" t="s">
        <v>3</v>
      </c>
      <c r="N82" s="57" t="s">
        <v>42</v>
      </c>
      <c r="O82" s="57" t="s">
        <v>122</v>
      </c>
      <c r="P82" s="57" t="s">
        <v>123</v>
      </c>
      <c r="Q82" s="57" t="s">
        <v>124</v>
      </c>
      <c r="R82" s="57" t="s">
        <v>125</v>
      </c>
      <c r="S82" s="57" t="s">
        <v>126</v>
      </c>
      <c r="T82" s="58" t="s">
        <v>127</v>
      </c>
    </row>
    <row r="83" spans="2:65" s="1" customFormat="1" ht="22.8" customHeight="1">
      <c r="B83" s="32"/>
      <c r="C83" s="61" t="s">
        <v>128</v>
      </c>
      <c r="J83" s="116">
        <f>BK83</f>
        <v>0</v>
      </c>
      <c r="L83" s="32"/>
      <c r="M83" s="59"/>
      <c r="N83" s="50"/>
      <c r="O83" s="50"/>
      <c r="P83" s="117">
        <f>P84</f>
        <v>0</v>
      </c>
      <c r="Q83" s="50"/>
      <c r="R83" s="117">
        <f>R84</f>
        <v>0</v>
      </c>
      <c r="S83" s="50"/>
      <c r="T83" s="118">
        <f>T84</f>
        <v>0</v>
      </c>
      <c r="AT83" s="17" t="s">
        <v>71</v>
      </c>
      <c r="AU83" s="17" t="s">
        <v>111</v>
      </c>
      <c r="BK83" s="119">
        <f>BK84</f>
        <v>0</v>
      </c>
    </row>
    <row r="84" spans="2:65" s="11" customFormat="1" ht="25.95" customHeight="1">
      <c r="B84" s="120"/>
      <c r="D84" s="121" t="s">
        <v>71</v>
      </c>
      <c r="E84" s="122" t="s">
        <v>129</v>
      </c>
      <c r="F84" s="122" t="s">
        <v>130</v>
      </c>
      <c r="I84" s="123"/>
      <c r="J84" s="124">
        <f>BK84</f>
        <v>0</v>
      </c>
      <c r="L84" s="120"/>
      <c r="M84" s="125"/>
      <c r="P84" s="126">
        <f>P85+P89+P91</f>
        <v>0</v>
      </c>
      <c r="R84" s="126">
        <f>R85+R89+R91</f>
        <v>0</v>
      </c>
      <c r="T84" s="127">
        <f>T85+T89+T91</f>
        <v>0</v>
      </c>
      <c r="AR84" s="121" t="s">
        <v>131</v>
      </c>
      <c r="AT84" s="128" t="s">
        <v>71</v>
      </c>
      <c r="AU84" s="128" t="s">
        <v>72</v>
      </c>
      <c r="AY84" s="121" t="s">
        <v>132</v>
      </c>
      <c r="BK84" s="129">
        <f>BK85+BK89+BK91</f>
        <v>0</v>
      </c>
    </row>
    <row r="85" spans="2:65" s="11" customFormat="1" ht="22.8" customHeight="1">
      <c r="B85" s="120"/>
      <c r="D85" s="121" t="s">
        <v>71</v>
      </c>
      <c r="E85" s="130" t="s">
        <v>133</v>
      </c>
      <c r="F85" s="130" t="s">
        <v>134</v>
      </c>
      <c r="I85" s="123"/>
      <c r="J85" s="131">
        <f>BK85</f>
        <v>0</v>
      </c>
      <c r="L85" s="120"/>
      <c r="M85" s="125"/>
      <c r="P85" s="126">
        <f>SUM(P86:P88)</f>
        <v>0</v>
      </c>
      <c r="R85" s="126">
        <f>SUM(R86:R88)</f>
        <v>0</v>
      </c>
      <c r="T85" s="127">
        <f>SUM(T86:T88)</f>
        <v>0</v>
      </c>
      <c r="AR85" s="121" t="s">
        <v>131</v>
      </c>
      <c r="AT85" s="128" t="s">
        <v>71</v>
      </c>
      <c r="AU85" s="128" t="s">
        <v>80</v>
      </c>
      <c r="AY85" s="121" t="s">
        <v>132</v>
      </c>
      <c r="BK85" s="129">
        <f>SUM(BK86:BK88)</f>
        <v>0</v>
      </c>
    </row>
    <row r="86" spans="2:65" s="1" customFormat="1" ht="16.350000000000001" customHeight="1">
      <c r="B86" s="132"/>
      <c r="C86" s="133" t="s">
        <v>80</v>
      </c>
      <c r="D86" s="133" t="s">
        <v>135</v>
      </c>
      <c r="E86" s="134" t="s">
        <v>136</v>
      </c>
      <c r="F86" s="135" t="s">
        <v>137</v>
      </c>
      <c r="G86" s="136" t="s">
        <v>138</v>
      </c>
      <c r="H86" s="137">
        <v>1</v>
      </c>
      <c r="I86" s="138"/>
      <c r="J86" s="139">
        <f>ROUND(I86*H86,2)</f>
        <v>0</v>
      </c>
      <c r="K86" s="140"/>
      <c r="L86" s="32"/>
      <c r="M86" s="141" t="s">
        <v>3</v>
      </c>
      <c r="N86" s="142" t="s">
        <v>43</v>
      </c>
      <c r="P86" s="143">
        <f>O86*H86</f>
        <v>0</v>
      </c>
      <c r="Q86" s="143">
        <v>0</v>
      </c>
      <c r="R86" s="143">
        <f>Q86*H86</f>
        <v>0</v>
      </c>
      <c r="S86" s="143">
        <v>0</v>
      </c>
      <c r="T86" s="144">
        <f>S86*H86</f>
        <v>0</v>
      </c>
      <c r="AR86" s="145" t="s">
        <v>139</v>
      </c>
      <c r="AT86" s="145" t="s">
        <v>135</v>
      </c>
      <c r="AU86" s="145" t="s">
        <v>82</v>
      </c>
      <c r="AY86" s="17" t="s">
        <v>132</v>
      </c>
      <c r="BE86" s="146">
        <f>IF(N86="základní",J86,0)</f>
        <v>0</v>
      </c>
      <c r="BF86" s="146">
        <f>IF(N86="snížená",J86,0)</f>
        <v>0</v>
      </c>
      <c r="BG86" s="146">
        <f>IF(N86="zákl. přenesená",J86,0)</f>
        <v>0</v>
      </c>
      <c r="BH86" s="146">
        <f>IF(N86="sníž. přenesená",J86,0)</f>
        <v>0</v>
      </c>
      <c r="BI86" s="146">
        <f>IF(N86="nulová",J86,0)</f>
        <v>0</v>
      </c>
      <c r="BJ86" s="17" t="s">
        <v>80</v>
      </c>
      <c r="BK86" s="146">
        <f>ROUND(I86*H86,2)</f>
        <v>0</v>
      </c>
      <c r="BL86" s="17" t="s">
        <v>139</v>
      </c>
      <c r="BM86" s="145" t="s">
        <v>140</v>
      </c>
    </row>
    <row r="87" spans="2:65" s="1" customFormat="1" ht="16.350000000000001" customHeight="1">
      <c r="B87" s="132"/>
      <c r="C87" s="133" t="s">
        <v>82</v>
      </c>
      <c r="D87" s="133" t="s">
        <v>135</v>
      </c>
      <c r="E87" s="134" t="s">
        <v>141</v>
      </c>
      <c r="F87" s="135" t="s">
        <v>142</v>
      </c>
      <c r="G87" s="136" t="s">
        <v>138</v>
      </c>
      <c r="H87" s="137">
        <v>1</v>
      </c>
      <c r="I87" s="138"/>
      <c r="J87" s="139">
        <f>ROUND(I87*H87,2)</f>
        <v>0</v>
      </c>
      <c r="K87" s="140"/>
      <c r="L87" s="32"/>
      <c r="M87" s="141" t="s">
        <v>3</v>
      </c>
      <c r="N87" s="142" t="s">
        <v>43</v>
      </c>
      <c r="P87" s="143">
        <f>O87*H87</f>
        <v>0</v>
      </c>
      <c r="Q87" s="143">
        <v>0</v>
      </c>
      <c r="R87" s="143">
        <f>Q87*H87</f>
        <v>0</v>
      </c>
      <c r="S87" s="143">
        <v>0</v>
      </c>
      <c r="T87" s="144">
        <f>S87*H87</f>
        <v>0</v>
      </c>
      <c r="AR87" s="145" t="s">
        <v>139</v>
      </c>
      <c r="AT87" s="145" t="s">
        <v>135</v>
      </c>
      <c r="AU87" s="145" t="s">
        <v>82</v>
      </c>
      <c r="AY87" s="17" t="s">
        <v>132</v>
      </c>
      <c r="BE87" s="146">
        <f>IF(N87="základní",J87,0)</f>
        <v>0</v>
      </c>
      <c r="BF87" s="146">
        <f>IF(N87="snížená",J87,0)</f>
        <v>0</v>
      </c>
      <c r="BG87" s="146">
        <f>IF(N87="zákl. přenesená",J87,0)</f>
        <v>0</v>
      </c>
      <c r="BH87" s="146">
        <f>IF(N87="sníž. přenesená",J87,0)</f>
        <v>0</v>
      </c>
      <c r="BI87" s="146">
        <f>IF(N87="nulová",J87,0)</f>
        <v>0</v>
      </c>
      <c r="BJ87" s="17" t="s">
        <v>80</v>
      </c>
      <c r="BK87" s="146">
        <f>ROUND(I87*H87,2)</f>
        <v>0</v>
      </c>
      <c r="BL87" s="17" t="s">
        <v>139</v>
      </c>
      <c r="BM87" s="145" t="s">
        <v>143</v>
      </c>
    </row>
    <row r="88" spans="2:65" s="1" customFormat="1" ht="16.350000000000001" customHeight="1">
      <c r="B88" s="132"/>
      <c r="C88" s="133" t="s">
        <v>144</v>
      </c>
      <c r="D88" s="133" t="s">
        <v>135</v>
      </c>
      <c r="E88" s="134" t="s">
        <v>145</v>
      </c>
      <c r="F88" s="135" t="s">
        <v>146</v>
      </c>
      <c r="G88" s="136" t="s">
        <v>138</v>
      </c>
      <c r="H88" s="137">
        <v>1</v>
      </c>
      <c r="I88" s="138"/>
      <c r="J88" s="139">
        <f>ROUND(I88*H88,2)</f>
        <v>0</v>
      </c>
      <c r="K88" s="140"/>
      <c r="L88" s="32"/>
      <c r="M88" s="141" t="s">
        <v>3</v>
      </c>
      <c r="N88" s="142" t="s">
        <v>43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139</v>
      </c>
      <c r="AT88" s="145" t="s">
        <v>135</v>
      </c>
      <c r="AU88" s="145" t="s">
        <v>82</v>
      </c>
      <c r="AY88" s="17" t="s">
        <v>132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7" t="s">
        <v>80</v>
      </c>
      <c r="BK88" s="146">
        <f>ROUND(I88*H88,2)</f>
        <v>0</v>
      </c>
      <c r="BL88" s="17" t="s">
        <v>139</v>
      </c>
      <c r="BM88" s="145" t="s">
        <v>147</v>
      </c>
    </row>
    <row r="89" spans="2:65" s="11" customFormat="1" ht="22.8" customHeight="1">
      <c r="B89" s="120"/>
      <c r="D89" s="121" t="s">
        <v>71</v>
      </c>
      <c r="E89" s="130" t="s">
        <v>148</v>
      </c>
      <c r="F89" s="130" t="s">
        <v>149</v>
      </c>
      <c r="I89" s="123"/>
      <c r="J89" s="131">
        <f>BK89</f>
        <v>0</v>
      </c>
      <c r="L89" s="120"/>
      <c r="M89" s="125"/>
      <c r="P89" s="126">
        <f>P90</f>
        <v>0</v>
      </c>
      <c r="R89" s="126">
        <f>R90</f>
        <v>0</v>
      </c>
      <c r="T89" s="127">
        <f>T90</f>
        <v>0</v>
      </c>
      <c r="AR89" s="121" t="s">
        <v>131</v>
      </c>
      <c r="AT89" s="128" t="s">
        <v>71</v>
      </c>
      <c r="AU89" s="128" t="s">
        <v>80</v>
      </c>
      <c r="AY89" s="121" t="s">
        <v>132</v>
      </c>
      <c r="BK89" s="129">
        <f>BK90</f>
        <v>0</v>
      </c>
    </row>
    <row r="90" spans="2:65" s="1" customFormat="1" ht="16.350000000000001" customHeight="1">
      <c r="B90" s="132"/>
      <c r="C90" s="133" t="s">
        <v>150</v>
      </c>
      <c r="D90" s="133" t="s">
        <v>135</v>
      </c>
      <c r="E90" s="134" t="s">
        <v>151</v>
      </c>
      <c r="F90" s="135" t="s">
        <v>149</v>
      </c>
      <c r="G90" s="136" t="s">
        <v>138</v>
      </c>
      <c r="H90" s="137">
        <v>1</v>
      </c>
      <c r="I90" s="138"/>
      <c r="J90" s="139">
        <f>ROUND(I90*H90,2)</f>
        <v>0</v>
      </c>
      <c r="K90" s="140"/>
      <c r="L90" s="32"/>
      <c r="M90" s="141" t="s">
        <v>3</v>
      </c>
      <c r="N90" s="142" t="s">
        <v>43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139</v>
      </c>
      <c r="AT90" s="145" t="s">
        <v>135</v>
      </c>
      <c r="AU90" s="145" t="s">
        <v>82</v>
      </c>
      <c r="AY90" s="17" t="s">
        <v>132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7" t="s">
        <v>80</v>
      </c>
      <c r="BK90" s="146">
        <f>ROUND(I90*H90,2)</f>
        <v>0</v>
      </c>
      <c r="BL90" s="17" t="s">
        <v>139</v>
      </c>
      <c r="BM90" s="145" t="s">
        <v>152</v>
      </c>
    </row>
    <row r="91" spans="2:65" s="11" customFormat="1" ht="22.8" customHeight="1">
      <c r="B91" s="120"/>
      <c r="D91" s="121" t="s">
        <v>71</v>
      </c>
      <c r="E91" s="130" t="s">
        <v>153</v>
      </c>
      <c r="F91" s="130" t="s">
        <v>154</v>
      </c>
      <c r="I91" s="123"/>
      <c r="J91" s="131">
        <f>BK91</f>
        <v>0</v>
      </c>
      <c r="L91" s="120"/>
      <c r="M91" s="125"/>
      <c r="P91" s="126">
        <f>SUM(P92:P93)</f>
        <v>0</v>
      </c>
      <c r="R91" s="126">
        <f>SUM(R92:R93)</f>
        <v>0</v>
      </c>
      <c r="T91" s="127">
        <f>SUM(T92:T93)</f>
        <v>0</v>
      </c>
      <c r="AR91" s="121" t="s">
        <v>131</v>
      </c>
      <c r="AT91" s="128" t="s">
        <v>71</v>
      </c>
      <c r="AU91" s="128" t="s">
        <v>80</v>
      </c>
      <c r="AY91" s="121" t="s">
        <v>132</v>
      </c>
      <c r="BK91" s="129">
        <f>SUM(BK92:BK93)</f>
        <v>0</v>
      </c>
    </row>
    <row r="92" spans="2:65" s="1" customFormat="1" ht="16.350000000000001" customHeight="1">
      <c r="B92" s="132"/>
      <c r="C92" s="133" t="s">
        <v>131</v>
      </c>
      <c r="D92" s="133" t="s">
        <v>135</v>
      </c>
      <c r="E92" s="134" t="s">
        <v>155</v>
      </c>
      <c r="F92" s="135" t="s">
        <v>154</v>
      </c>
      <c r="G92" s="136" t="s">
        <v>138</v>
      </c>
      <c r="H92" s="137">
        <v>1</v>
      </c>
      <c r="I92" s="138"/>
      <c r="J92" s="139">
        <f>ROUND(I92*H92,2)</f>
        <v>0</v>
      </c>
      <c r="K92" s="140"/>
      <c r="L92" s="32"/>
      <c r="M92" s="141" t="s">
        <v>3</v>
      </c>
      <c r="N92" s="142" t="s">
        <v>43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139</v>
      </c>
      <c r="AT92" s="145" t="s">
        <v>135</v>
      </c>
      <c r="AU92" s="145" t="s">
        <v>82</v>
      </c>
      <c r="AY92" s="17" t="s">
        <v>132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7" t="s">
        <v>80</v>
      </c>
      <c r="BK92" s="146">
        <f>ROUND(I92*H92,2)</f>
        <v>0</v>
      </c>
      <c r="BL92" s="17" t="s">
        <v>139</v>
      </c>
      <c r="BM92" s="145" t="s">
        <v>156</v>
      </c>
    </row>
    <row r="93" spans="2:65" s="1" customFormat="1" ht="16.350000000000001" customHeight="1">
      <c r="B93" s="132"/>
      <c r="C93" s="133" t="s">
        <v>157</v>
      </c>
      <c r="D93" s="133" t="s">
        <v>135</v>
      </c>
      <c r="E93" s="134" t="s">
        <v>158</v>
      </c>
      <c r="F93" s="135" t="s">
        <v>159</v>
      </c>
      <c r="G93" s="136" t="s">
        <v>138</v>
      </c>
      <c r="H93" s="137">
        <v>1</v>
      </c>
      <c r="I93" s="138"/>
      <c r="J93" s="139">
        <f>ROUND(I93*H93,2)</f>
        <v>0</v>
      </c>
      <c r="K93" s="140"/>
      <c r="L93" s="32"/>
      <c r="M93" s="147" t="s">
        <v>3</v>
      </c>
      <c r="N93" s="148" t="s">
        <v>43</v>
      </c>
      <c r="O93" s="149"/>
      <c r="P93" s="150">
        <f>O93*H93</f>
        <v>0</v>
      </c>
      <c r="Q93" s="150">
        <v>0</v>
      </c>
      <c r="R93" s="150">
        <f>Q93*H93</f>
        <v>0</v>
      </c>
      <c r="S93" s="150">
        <v>0</v>
      </c>
      <c r="T93" s="151">
        <f>S93*H93</f>
        <v>0</v>
      </c>
      <c r="AR93" s="145" t="s">
        <v>139</v>
      </c>
      <c r="AT93" s="145" t="s">
        <v>135</v>
      </c>
      <c r="AU93" s="145" t="s">
        <v>82</v>
      </c>
      <c r="AY93" s="17" t="s">
        <v>132</v>
      </c>
      <c r="BE93" s="146">
        <f>IF(N93="základní",J93,0)</f>
        <v>0</v>
      </c>
      <c r="BF93" s="146">
        <f>IF(N93="snížená",J93,0)</f>
        <v>0</v>
      </c>
      <c r="BG93" s="146">
        <f>IF(N93="zákl. přenesená",J93,0)</f>
        <v>0</v>
      </c>
      <c r="BH93" s="146">
        <f>IF(N93="sníž. přenesená",J93,0)</f>
        <v>0</v>
      </c>
      <c r="BI93" s="146">
        <f>IF(N93="nulová",J93,0)</f>
        <v>0</v>
      </c>
      <c r="BJ93" s="17" t="s">
        <v>80</v>
      </c>
      <c r="BK93" s="146">
        <f>ROUND(I93*H93,2)</f>
        <v>0</v>
      </c>
      <c r="BL93" s="17" t="s">
        <v>139</v>
      </c>
      <c r="BM93" s="145" t="s">
        <v>160</v>
      </c>
    </row>
    <row r="94" spans="2:65" s="1" customFormat="1" ht="6.9" customHeight="1"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32"/>
    </row>
  </sheetData>
  <autoFilter ref="C82:K93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3"/>
  <sheetViews>
    <sheetView showGridLines="0" workbookViewId="0"/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5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90</v>
      </c>
      <c r="AZ2" s="152" t="s">
        <v>161</v>
      </c>
      <c r="BA2" s="152" t="s">
        <v>162</v>
      </c>
      <c r="BB2" s="152" t="s">
        <v>3</v>
      </c>
      <c r="BC2" s="152" t="s">
        <v>163</v>
      </c>
      <c r="BD2" s="152" t="s">
        <v>82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152" t="s">
        <v>164</v>
      </c>
      <c r="BA3" s="152" t="s">
        <v>165</v>
      </c>
      <c r="BB3" s="152" t="s">
        <v>3</v>
      </c>
      <c r="BC3" s="152" t="s">
        <v>166</v>
      </c>
      <c r="BD3" s="152" t="s">
        <v>82</v>
      </c>
    </row>
    <row r="4" spans="2:56" ht="24.9" customHeight="1">
      <c r="B4" s="20"/>
      <c r="D4" s="21" t="s">
        <v>105</v>
      </c>
      <c r="L4" s="20"/>
      <c r="M4" s="90" t="s">
        <v>11</v>
      </c>
      <c r="AT4" s="17" t="s">
        <v>4</v>
      </c>
      <c r="AZ4" s="152" t="s">
        <v>167</v>
      </c>
      <c r="BA4" s="152" t="s">
        <v>168</v>
      </c>
      <c r="BB4" s="152" t="s">
        <v>3</v>
      </c>
      <c r="BC4" s="152" t="s">
        <v>169</v>
      </c>
      <c r="BD4" s="152" t="s">
        <v>82</v>
      </c>
    </row>
    <row r="5" spans="2:56" ht="6.9" customHeight="1">
      <c r="B5" s="20"/>
      <c r="L5" s="20"/>
    </row>
    <row r="6" spans="2:56" ht="12" customHeight="1">
      <c r="B6" s="20"/>
      <c r="D6" s="27" t="s">
        <v>17</v>
      </c>
      <c r="L6" s="20"/>
    </row>
    <row r="7" spans="2:5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56" ht="12" customHeight="1">
      <c r="B8" s="20"/>
      <c r="D8" s="27" t="s">
        <v>106</v>
      </c>
      <c r="L8" s="20"/>
    </row>
    <row r="9" spans="2:56" s="1" customFormat="1" ht="16.350000000000001" customHeight="1">
      <c r="B9" s="32"/>
      <c r="E9" s="323" t="s">
        <v>170</v>
      </c>
      <c r="F9" s="322"/>
      <c r="G9" s="322"/>
      <c r="H9" s="322"/>
      <c r="L9" s="32"/>
    </row>
    <row r="10" spans="2:56" s="1" customFormat="1" ht="12" customHeight="1">
      <c r="B10" s="32"/>
      <c r="D10" s="27" t="s">
        <v>171</v>
      </c>
      <c r="L10" s="32"/>
    </row>
    <row r="11" spans="2:56" s="1" customFormat="1" ht="16.350000000000001" customHeight="1">
      <c r="B11" s="32"/>
      <c r="E11" s="313" t="s">
        <v>172</v>
      </c>
      <c r="F11" s="322"/>
      <c r="G11" s="322"/>
      <c r="H11" s="322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18. 5. 2023</v>
      </c>
      <c r="L14" s="32"/>
    </row>
    <row r="15" spans="2:56" s="1" customFormat="1" ht="10.8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292"/>
      <c r="G20" s="292"/>
      <c r="H20" s="292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35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350000000000001" customHeight="1">
      <c r="B29" s="91"/>
      <c r="E29" s="296" t="s">
        <v>3</v>
      </c>
      <c r="F29" s="296"/>
      <c r="G29" s="296"/>
      <c r="H29" s="296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ROUND(J97,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ROUND((SUM(BE97:BE222)),  2)</f>
        <v>0</v>
      </c>
      <c r="I35" s="93">
        <v>0.21</v>
      </c>
      <c r="J35" s="83">
        <f>ROUND(((SUM(BE97:BE222))*I35),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ROUND((SUM(BF97:BF222)),  2)</f>
        <v>0</v>
      </c>
      <c r="I36" s="93">
        <v>0.15</v>
      </c>
      <c r="J36" s="83">
        <f>ROUND(((SUM(BF97:BF222))*I36),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ROUND((SUM(BG97:BG222)),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ROUND((SUM(BH97:BH222)),  2)</f>
        <v>0</v>
      </c>
      <c r="I38" s="93">
        <v>0.15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ROUND((SUM(BI97:BI222)),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108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27.75" customHeight="1">
      <c r="B50" s="32"/>
      <c r="E50" s="323" t="str">
        <f>E7</f>
        <v>REVITALIZACE SPORTOVNÍ ZÓNY STREETPARK úprava 7.12.2023</v>
      </c>
      <c r="F50" s="324"/>
      <c r="G50" s="324"/>
      <c r="H50" s="324"/>
      <c r="L50" s="32"/>
    </row>
    <row r="51" spans="2:47" ht="12" customHeight="1">
      <c r="B51" s="20"/>
      <c r="C51" s="27" t="s">
        <v>106</v>
      </c>
      <c r="L51" s="20"/>
    </row>
    <row r="52" spans="2:47" s="1" customFormat="1" ht="16.350000000000001" customHeight="1">
      <c r="B52" s="32"/>
      <c r="E52" s="323" t="s">
        <v>170</v>
      </c>
      <c r="F52" s="322"/>
      <c r="G52" s="322"/>
      <c r="H52" s="322"/>
      <c r="L52" s="32"/>
    </row>
    <row r="53" spans="2:47" s="1" customFormat="1" ht="12" customHeight="1">
      <c r="B53" s="32"/>
      <c r="C53" s="27" t="s">
        <v>171</v>
      </c>
      <c r="L53" s="32"/>
    </row>
    <row r="54" spans="2:47" s="1" customFormat="1" ht="16.350000000000001" customHeight="1">
      <c r="B54" s="32"/>
      <c r="E54" s="313" t="str">
        <f>E11</f>
        <v xml:space="preserve">SO 101 - Skatepark </v>
      </c>
      <c r="F54" s="322"/>
      <c r="G54" s="322"/>
      <c r="H54" s="32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Žďár nad Sázavou</v>
      </c>
      <c r="I56" s="27" t="s">
        <v>23</v>
      </c>
      <c r="J56" s="49" t="str">
        <f>IF(J14="","",J14)</f>
        <v>18. 5. 2023</v>
      </c>
      <c r="L56" s="32"/>
    </row>
    <row r="57" spans="2:47" s="1" customFormat="1" ht="6.9" customHeight="1">
      <c r="B57" s="32"/>
      <c r="L57" s="32"/>
    </row>
    <row r="58" spans="2:47" s="1" customFormat="1" ht="24.75" customHeight="1">
      <c r="B58" s="32"/>
      <c r="C58" s="27" t="s">
        <v>25</v>
      </c>
      <c r="F58" s="25" t="str">
        <f>E17</f>
        <v>Město Žďár nad Sázavou</v>
      </c>
      <c r="I58" s="27" t="s">
        <v>31</v>
      </c>
      <c r="J58" s="30" t="str">
        <f>E23</f>
        <v>Grimm Architekti s.r.o.</v>
      </c>
      <c r="L58" s="32"/>
    </row>
    <row r="59" spans="2:47" s="1" customFormat="1" ht="15.3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109</v>
      </c>
      <c r="D61" s="94"/>
      <c r="E61" s="94"/>
      <c r="F61" s="94"/>
      <c r="G61" s="94"/>
      <c r="H61" s="94"/>
      <c r="I61" s="94"/>
      <c r="J61" s="101" t="s">
        <v>110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J97</f>
        <v>0</v>
      </c>
      <c r="L63" s="32"/>
      <c r="AU63" s="17" t="s">
        <v>111</v>
      </c>
    </row>
    <row r="64" spans="2:47" s="8" customFormat="1" ht="24.9" customHeight="1">
      <c r="B64" s="103"/>
      <c r="D64" s="104" t="s">
        <v>173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9" customFormat="1" ht="19.95" customHeight="1">
      <c r="B65" s="107"/>
      <c r="D65" s="108" t="s">
        <v>174</v>
      </c>
      <c r="E65" s="109"/>
      <c r="F65" s="109"/>
      <c r="G65" s="109"/>
      <c r="H65" s="109"/>
      <c r="I65" s="109"/>
      <c r="J65" s="110">
        <f>J99</f>
        <v>0</v>
      </c>
      <c r="L65" s="107"/>
    </row>
    <row r="66" spans="2:12" s="9" customFormat="1" ht="19.95" customHeight="1">
      <c r="B66" s="107"/>
      <c r="D66" s="108" t="s">
        <v>175</v>
      </c>
      <c r="E66" s="109"/>
      <c r="F66" s="109"/>
      <c r="G66" s="109"/>
      <c r="H66" s="109"/>
      <c r="I66" s="109"/>
      <c r="J66" s="110">
        <f>J121</f>
        <v>0</v>
      </c>
      <c r="L66" s="107"/>
    </row>
    <row r="67" spans="2:12" s="9" customFormat="1" ht="19.95" customHeight="1">
      <c r="B67" s="107"/>
      <c r="D67" s="108" t="s">
        <v>176</v>
      </c>
      <c r="E67" s="109"/>
      <c r="F67" s="109"/>
      <c r="G67" s="109"/>
      <c r="H67" s="109"/>
      <c r="I67" s="109"/>
      <c r="J67" s="110">
        <f>J130</f>
        <v>0</v>
      </c>
      <c r="L67" s="107"/>
    </row>
    <row r="68" spans="2:12" s="9" customFormat="1" ht="19.95" customHeight="1">
      <c r="B68" s="107"/>
      <c r="D68" s="108" t="s">
        <v>177</v>
      </c>
      <c r="E68" s="109"/>
      <c r="F68" s="109"/>
      <c r="G68" s="109"/>
      <c r="H68" s="109"/>
      <c r="I68" s="109"/>
      <c r="J68" s="110">
        <f>J150</f>
        <v>0</v>
      </c>
      <c r="L68" s="107"/>
    </row>
    <row r="69" spans="2:12" s="9" customFormat="1" ht="19.95" customHeight="1">
      <c r="B69" s="107"/>
      <c r="D69" s="108" t="s">
        <v>178</v>
      </c>
      <c r="E69" s="109"/>
      <c r="F69" s="109"/>
      <c r="G69" s="109"/>
      <c r="H69" s="109"/>
      <c r="I69" s="109"/>
      <c r="J69" s="110">
        <f>J154</f>
        <v>0</v>
      </c>
      <c r="L69" s="107"/>
    </row>
    <row r="70" spans="2:12" s="9" customFormat="1" ht="14.85" customHeight="1">
      <c r="B70" s="107"/>
      <c r="D70" s="108" t="s">
        <v>179</v>
      </c>
      <c r="E70" s="109"/>
      <c r="F70" s="109"/>
      <c r="G70" s="109"/>
      <c r="H70" s="109"/>
      <c r="I70" s="109"/>
      <c r="J70" s="110">
        <f>J159</f>
        <v>0</v>
      </c>
      <c r="L70" s="107"/>
    </row>
    <row r="71" spans="2:12" s="9" customFormat="1" ht="19.95" customHeight="1">
      <c r="B71" s="107"/>
      <c r="D71" s="108" t="s">
        <v>180</v>
      </c>
      <c r="E71" s="109"/>
      <c r="F71" s="109"/>
      <c r="G71" s="109"/>
      <c r="H71" s="109"/>
      <c r="I71" s="109"/>
      <c r="J71" s="110">
        <f>J185</f>
        <v>0</v>
      </c>
      <c r="L71" s="107"/>
    </row>
    <row r="72" spans="2:12" s="9" customFormat="1" ht="19.95" customHeight="1">
      <c r="B72" s="107"/>
      <c r="D72" s="108" t="s">
        <v>181</v>
      </c>
      <c r="E72" s="109"/>
      <c r="F72" s="109"/>
      <c r="G72" s="109"/>
      <c r="H72" s="109"/>
      <c r="I72" s="109"/>
      <c r="J72" s="110">
        <f>J202</f>
        <v>0</v>
      </c>
      <c r="L72" s="107"/>
    </row>
    <row r="73" spans="2:12" s="8" customFormat="1" ht="24.9" customHeight="1">
      <c r="B73" s="103"/>
      <c r="D73" s="104" t="s">
        <v>182</v>
      </c>
      <c r="E73" s="105"/>
      <c r="F73" s="105"/>
      <c r="G73" s="105"/>
      <c r="H73" s="105"/>
      <c r="I73" s="105"/>
      <c r="J73" s="106">
        <f>J204</f>
        <v>0</v>
      </c>
      <c r="L73" s="103"/>
    </row>
    <row r="74" spans="2:12" s="9" customFormat="1" ht="19.95" customHeight="1">
      <c r="B74" s="107"/>
      <c r="D74" s="108" t="s">
        <v>183</v>
      </c>
      <c r="E74" s="109"/>
      <c r="F74" s="109"/>
      <c r="G74" s="109"/>
      <c r="H74" s="109"/>
      <c r="I74" s="109"/>
      <c r="J74" s="110">
        <f>J205</f>
        <v>0</v>
      </c>
      <c r="L74" s="107"/>
    </row>
    <row r="75" spans="2:12" s="9" customFormat="1" ht="14.85" customHeight="1">
      <c r="B75" s="107"/>
      <c r="D75" s="108" t="s">
        <v>184</v>
      </c>
      <c r="E75" s="109"/>
      <c r="F75" s="109"/>
      <c r="G75" s="109"/>
      <c r="H75" s="109"/>
      <c r="I75" s="109"/>
      <c r="J75" s="110">
        <f>J219</f>
        <v>0</v>
      </c>
      <c r="L75" s="107"/>
    </row>
    <row r="76" spans="2:12" s="1" customFormat="1" ht="21.75" customHeight="1">
      <c r="B76" s="32"/>
      <c r="L76" s="32"/>
    </row>
    <row r="77" spans="2:12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2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20" s="1" customFormat="1" ht="24.9" customHeight="1">
      <c r="B82" s="32"/>
      <c r="C82" s="21" t="s">
        <v>116</v>
      </c>
      <c r="L82" s="32"/>
    </row>
    <row r="83" spans="2:20" s="1" customFormat="1" ht="6.9" customHeight="1">
      <c r="B83" s="32"/>
      <c r="L83" s="32"/>
    </row>
    <row r="84" spans="2:20" s="1" customFormat="1" ht="12" customHeight="1">
      <c r="B84" s="32"/>
      <c r="C84" s="27" t="s">
        <v>17</v>
      </c>
      <c r="L84" s="32"/>
    </row>
    <row r="85" spans="2:20" s="1" customFormat="1" ht="27.75" customHeight="1">
      <c r="B85" s="32"/>
      <c r="E85" s="323" t="str">
        <f>E7</f>
        <v>REVITALIZACE SPORTOVNÍ ZÓNY STREETPARK úprava 7.12.2023</v>
      </c>
      <c r="F85" s="324"/>
      <c r="G85" s="324"/>
      <c r="H85" s="324"/>
      <c r="L85" s="32"/>
    </row>
    <row r="86" spans="2:20" ht="12" customHeight="1">
      <c r="B86" s="20"/>
      <c r="C86" s="27" t="s">
        <v>106</v>
      </c>
      <c r="L86" s="20"/>
    </row>
    <row r="87" spans="2:20" s="1" customFormat="1" ht="16.350000000000001" customHeight="1">
      <c r="B87" s="32"/>
      <c r="E87" s="323" t="s">
        <v>170</v>
      </c>
      <c r="F87" s="322"/>
      <c r="G87" s="322"/>
      <c r="H87" s="322"/>
      <c r="L87" s="32"/>
    </row>
    <row r="88" spans="2:20" s="1" customFormat="1" ht="12" customHeight="1">
      <c r="B88" s="32"/>
      <c r="C88" s="27" t="s">
        <v>171</v>
      </c>
      <c r="L88" s="32"/>
    </row>
    <row r="89" spans="2:20" s="1" customFormat="1" ht="16.350000000000001" customHeight="1">
      <c r="B89" s="32"/>
      <c r="E89" s="313" t="str">
        <f>E11</f>
        <v xml:space="preserve">SO 101 - Skatepark </v>
      </c>
      <c r="F89" s="322"/>
      <c r="G89" s="322"/>
      <c r="H89" s="322"/>
      <c r="L89" s="32"/>
    </row>
    <row r="90" spans="2:20" s="1" customFormat="1" ht="6.9" customHeight="1">
      <c r="B90" s="32"/>
      <c r="L90" s="32"/>
    </row>
    <row r="91" spans="2:20" s="1" customFormat="1" ht="12" customHeight="1">
      <c r="B91" s="32"/>
      <c r="C91" s="27" t="s">
        <v>21</v>
      </c>
      <c r="F91" s="25" t="str">
        <f>F14</f>
        <v xml:space="preserve"> Žďár nad Sázavou</v>
      </c>
      <c r="I91" s="27" t="s">
        <v>23</v>
      </c>
      <c r="J91" s="49" t="str">
        <f>IF(J14="","",J14)</f>
        <v>18. 5. 2023</v>
      </c>
      <c r="L91" s="32"/>
    </row>
    <row r="92" spans="2:20" s="1" customFormat="1" ht="6.9" customHeight="1">
      <c r="B92" s="32"/>
      <c r="L92" s="32"/>
    </row>
    <row r="93" spans="2:20" s="1" customFormat="1" ht="24.75" customHeight="1">
      <c r="B93" s="32"/>
      <c r="C93" s="27" t="s">
        <v>25</v>
      </c>
      <c r="F93" s="25" t="str">
        <f>E17</f>
        <v>Město Žďár nad Sázavou</v>
      </c>
      <c r="I93" s="27" t="s">
        <v>31</v>
      </c>
      <c r="J93" s="30" t="str">
        <f>E23</f>
        <v>Grimm Architekti s.r.o.</v>
      </c>
      <c r="L93" s="32"/>
    </row>
    <row r="94" spans="2:20" s="1" customFormat="1" ht="15.3" customHeight="1">
      <c r="B94" s="32"/>
      <c r="C94" s="27" t="s">
        <v>29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20" s="1" customFormat="1" ht="10.35" customHeight="1">
      <c r="B95" s="32"/>
      <c r="L95" s="32"/>
    </row>
    <row r="96" spans="2:20" s="10" customFormat="1" ht="29.25" customHeight="1">
      <c r="B96" s="111"/>
      <c r="C96" s="112" t="s">
        <v>117</v>
      </c>
      <c r="D96" s="113" t="s">
        <v>57</v>
      </c>
      <c r="E96" s="113" t="s">
        <v>53</v>
      </c>
      <c r="F96" s="113" t="s">
        <v>54</v>
      </c>
      <c r="G96" s="113" t="s">
        <v>118</v>
      </c>
      <c r="H96" s="113" t="s">
        <v>119</v>
      </c>
      <c r="I96" s="113" t="s">
        <v>120</v>
      </c>
      <c r="J96" s="114" t="s">
        <v>110</v>
      </c>
      <c r="K96" s="115" t="s">
        <v>121</v>
      </c>
      <c r="L96" s="111"/>
      <c r="M96" s="56" t="s">
        <v>3</v>
      </c>
      <c r="N96" s="57" t="s">
        <v>42</v>
      </c>
      <c r="O96" s="57" t="s">
        <v>122</v>
      </c>
      <c r="P96" s="57" t="s">
        <v>123</v>
      </c>
      <c r="Q96" s="57" t="s">
        <v>124</v>
      </c>
      <c r="R96" s="57" t="s">
        <v>125</v>
      </c>
      <c r="S96" s="57" t="s">
        <v>126</v>
      </c>
      <c r="T96" s="58" t="s">
        <v>127</v>
      </c>
    </row>
    <row r="97" spans="2:65" s="1" customFormat="1" ht="22.8" customHeight="1">
      <c r="B97" s="32"/>
      <c r="C97" s="61" t="s">
        <v>128</v>
      </c>
      <c r="J97" s="116">
        <f>BK97</f>
        <v>0</v>
      </c>
      <c r="L97" s="32"/>
      <c r="M97" s="59"/>
      <c r="N97" s="50"/>
      <c r="O97" s="50"/>
      <c r="P97" s="117">
        <f>P98+P204</f>
        <v>0</v>
      </c>
      <c r="Q97" s="50"/>
      <c r="R97" s="117">
        <f>R98+R204</f>
        <v>734.56412725000007</v>
      </c>
      <c r="S97" s="50"/>
      <c r="T97" s="118">
        <f>T98+T204</f>
        <v>11.669625</v>
      </c>
      <c r="AT97" s="17" t="s">
        <v>71</v>
      </c>
      <c r="AU97" s="17" t="s">
        <v>111</v>
      </c>
      <c r="BK97" s="119">
        <f>BK98+BK204</f>
        <v>0</v>
      </c>
    </row>
    <row r="98" spans="2:65" s="11" customFormat="1" ht="25.95" customHeight="1">
      <c r="B98" s="120"/>
      <c r="D98" s="121" t="s">
        <v>71</v>
      </c>
      <c r="E98" s="122" t="s">
        <v>185</v>
      </c>
      <c r="F98" s="122" t="s">
        <v>186</v>
      </c>
      <c r="I98" s="123"/>
      <c r="J98" s="124">
        <f>BK98</f>
        <v>0</v>
      </c>
      <c r="L98" s="120"/>
      <c r="M98" s="125"/>
      <c r="P98" s="126">
        <f>P99+P121+P130+P150+P154+P185+P202</f>
        <v>0</v>
      </c>
      <c r="R98" s="126">
        <f>R99+R121+R130+R150+R154+R185+R202</f>
        <v>734.10777725000003</v>
      </c>
      <c r="T98" s="127">
        <f>T99+T121+T130+T150+T154+T185+T202</f>
        <v>11.669625</v>
      </c>
      <c r="AR98" s="121" t="s">
        <v>80</v>
      </c>
      <c r="AT98" s="128" t="s">
        <v>71</v>
      </c>
      <c r="AU98" s="128" t="s">
        <v>72</v>
      </c>
      <c r="AY98" s="121" t="s">
        <v>132</v>
      </c>
      <c r="BK98" s="129">
        <f>BK99+BK121+BK130+BK150+BK154+BK185+BK202</f>
        <v>0</v>
      </c>
    </row>
    <row r="99" spans="2:65" s="11" customFormat="1" ht="22.8" customHeight="1">
      <c r="B99" s="120"/>
      <c r="D99" s="121" t="s">
        <v>71</v>
      </c>
      <c r="E99" s="130" t="s">
        <v>80</v>
      </c>
      <c r="F99" s="130" t="s">
        <v>187</v>
      </c>
      <c r="I99" s="123"/>
      <c r="J99" s="131">
        <f>BK99</f>
        <v>0</v>
      </c>
      <c r="L99" s="120"/>
      <c r="M99" s="125"/>
      <c r="P99" s="126">
        <f>SUM(P100:P120)</f>
        <v>0</v>
      </c>
      <c r="R99" s="126">
        <f>SUM(R100:R120)</f>
        <v>0</v>
      </c>
      <c r="T99" s="127">
        <f>SUM(T100:T120)</f>
        <v>0</v>
      </c>
      <c r="AR99" s="121" t="s">
        <v>80</v>
      </c>
      <c r="AT99" s="128" t="s">
        <v>71</v>
      </c>
      <c r="AU99" s="128" t="s">
        <v>80</v>
      </c>
      <c r="AY99" s="121" t="s">
        <v>132</v>
      </c>
      <c r="BK99" s="129">
        <f>SUM(BK100:BK120)</f>
        <v>0</v>
      </c>
    </row>
    <row r="100" spans="2:65" s="1" customFormat="1" ht="23.4" customHeight="1">
      <c r="B100" s="132"/>
      <c r="C100" s="133" t="s">
        <v>80</v>
      </c>
      <c r="D100" s="133" t="s">
        <v>135</v>
      </c>
      <c r="E100" s="134" t="s">
        <v>188</v>
      </c>
      <c r="F100" s="135" t="s">
        <v>189</v>
      </c>
      <c r="G100" s="136" t="s">
        <v>190</v>
      </c>
      <c r="H100" s="137">
        <v>270</v>
      </c>
      <c r="I100" s="138"/>
      <c r="J100" s="139">
        <f>ROUND(I100*H100,2)</f>
        <v>0</v>
      </c>
      <c r="K100" s="140"/>
      <c r="L100" s="32"/>
      <c r="M100" s="141" t="s">
        <v>3</v>
      </c>
      <c r="N100" s="142" t="s">
        <v>43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150</v>
      </c>
      <c r="AT100" s="145" t="s">
        <v>135</v>
      </c>
      <c r="AU100" s="145" t="s">
        <v>82</v>
      </c>
      <c r="AY100" s="17" t="s">
        <v>132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7" t="s">
        <v>80</v>
      </c>
      <c r="BK100" s="146">
        <f>ROUND(I100*H100,2)</f>
        <v>0</v>
      </c>
      <c r="BL100" s="17" t="s">
        <v>150</v>
      </c>
      <c r="BM100" s="145" t="s">
        <v>191</v>
      </c>
    </row>
    <row r="101" spans="2:65" s="12" customFormat="1">
      <c r="B101" s="153"/>
      <c r="D101" s="154" t="s">
        <v>192</v>
      </c>
      <c r="E101" s="155" t="s">
        <v>3</v>
      </c>
      <c r="F101" s="156" t="s">
        <v>193</v>
      </c>
      <c r="H101" s="157">
        <v>270</v>
      </c>
      <c r="I101" s="158"/>
      <c r="L101" s="153"/>
      <c r="M101" s="159"/>
      <c r="T101" s="160"/>
      <c r="AT101" s="155" t="s">
        <v>192</v>
      </c>
      <c r="AU101" s="155" t="s">
        <v>82</v>
      </c>
      <c r="AV101" s="12" t="s">
        <v>82</v>
      </c>
      <c r="AW101" s="12" t="s">
        <v>33</v>
      </c>
      <c r="AX101" s="12" t="s">
        <v>72</v>
      </c>
      <c r="AY101" s="155" t="s">
        <v>132</v>
      </c>
    </row>
    <row r="102" spans="2:65" s="13" customFormat="1">
      <c r="B102" s="161"/>
      <c r="D102" s="154" t="s">
        <v>192</v>
      </c>
      <c r="E102" s="162" t="s">
        <v>3</v>
      </c>
      <c r="F102" s="163" t="s">
        <v>194</v>
      </c>
      <c r="H102" s="164">
        <v>270</v>
      </c>
      <c r="I102" s="165"/>
      <c r="L102" s="161"/>
      <c r="M102" s="166"/>
      <c r="T102" s="167"/>
      <c r="AT102" s="162" t="s">
        <v>192</v>
      </c>
      <c r="AU102" s="162" t="s">
        <v>82</v>
      </c>
      <c r="AV102" s="13" t="s">
        <v>150</v>
      </c>
      <c r="AW102" s="13" t="s">
        <v>33</v>
      </c>
      <c r="AX102" s="13" t="s">
        <v>80</v>
      </c>
      <c r="AY102" s="162" t="s">
        <v>132</v>
      </c>
    </row>
    <row r="103" spans="2:65" s="1" customFormat="1" ht="31.95" customHeight="1">
      <c r="B103" s="132"/>
      <c r="C103" s="133" t="s">
        <v>82</v>
      </c>
      <c r="D103" s="133" t="s">
        <v>135</v>
      </c>
      <c r="E103" s="134" t="s">
        <v>195</v>
      </c>
      <c r="F103" s="135" t="s">
        <v>196</v>
      </c>
      <c r="G103" s="136" t="s">
        <v>197</v>
      </c>
      <c r="H103" s="137">
        <v>108</v>
      </c>
      <c r="I103" s="138"/>
      <c r="J103" s="139">
        <f>ROUND(I103*H103,2)</f>
        <v>0</v>
      </c>
      <c r="K103" s="140"/>
      <c r="L103" s="32"/>
      <c r="M103" s="141" t="s">
        <v>3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150</v>
      </c>
      <c r="AT103" s="145" t="s">
        <v>135</v>
      </c>
      <c r="AU103" s="145" t="s">
        <v>82</v>
      </c>
      <c r="AY103" s="17" t="s">
        <v>132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7" t="s">
        <v>80</v>
      </c>
      <c r="BK103" s="146">
        <f>ROUND(I103*H103,2)</f>
        <v>0</v>
      </c>
      <c r="BL103" s="17" t="s">
        <v>150</v>
      </c>
      <c r="BM103" s="145" t="s">
        <v>198</v>
      </c>
    </row>
    <row r="104" spans="2:65" s="12" customFormat="1">
      <c r="B104" s="153"/>
      <c r="D104" s="154" t="s">
        <v>192</v>
      </c>
      <c r="E104" s="155" t="s">
        <v>3</v>
      </c>
      <c r="F104" s="156" t="s">
        <v>199</v>
      </c>
      <c r="H104" s="157">
        <v>108</v>
      </c>
      <c r="I104" s="158"/>
      <c r="L104" s="153"/>
      <c r="M104" s="159"/>
      <c r="T104" s="160"/>
      <c r="AT104" s="155" t="s">
        <v>192</v>
      </c>
      <c r="AU104" s="155" t="s">
        <v>82</v>
      </c>
      <c r="AV104" s="12" t="s">
        <v>82</v>
      </c>
      <c r="AW104" s="12" t="s">
        <v>33</v>
      </c>
      <c r="AX104" s="12" t="s">
        <v>72</v>
      </c>
      <c r="AY104" s="155" t="s">
        <v>132</v>
      </c>
    </row>
    <row r="105" spans="2:65" s="13" customFormat="1">
      <c r="B105" s="161"/>
      <c r="D105" s="154" t="s">
        <v>192</v>
      </c>
      <c r="E105" s="162" t="s">
        <v>161</v>
      </c>
      <c r="F105" s="163" t="s">
        <v>194</v>
      </c>
      <c r="H105" s="164">
        <v>108</v>
      </c>
      <c r="I105" s="165"/>
      <c r="L105" s="161"/>
      <c r="M105" s="166"/>
      <c r="T105" s="167"/>
      <c r="AT105" s="162" t="s">
        <v>192</v>
      </c>
      <c r="AU105" s="162" t="s">
        <v>82</v>
      </c>
      <c r="AV105" s="13" t="s">
        <v>150</v>
      </c>
      <c r="AW105" s="13" t="s">
        <v>33</v>
      </c>
      <c r="AX105" s="13" t="s">
        <v>80</v>
      </c>
      <c r="AY105" s="162" t="s">
        <v>132</v>
      </c>
    </row>
    <row r="106" spans="2:65" s="1" customFormat="1" ht="42.75" customHeight="1">
      <c r="B106" s="132"/>
      <c r="C106" s="133" t="s">
        <v>144</v>
      </c>
      <c r="D106" s="133" t="s">
        <v>135</v>
      </c>
      <c r="E106" s="134" t="s">
        <v>200</v>
      </c>
      <c r="F106" s="135" t="s">
        <v>201</v>
      </c>
      <c r="G106" s="136" t="s">
        <v>197</v>
      </c>
      <c r="H106" s="137">
        <v>9.6</v>
      </c>
      <c r="I106" s="138"/>
      <c r="J106" s="139">
        <f>ROUND(I106*H106,2)</f>
        <v>0</v>
      </c>
      <c r="K106" s="140"/>
      <c r="L106" s="32"/>
      <c r="M106" s="141" t="s">
        <v>3</v>
      </c>
      <c r="N106" s="142" t="s">
        <v>43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150</v>
      </c>
      <c r="AT106" s="145" t="s">
        <v>135</v>
      </c>
      <c r="AU106" s="145" t="s">
        <v>82</v>
      </c>
      <c r="AY106" s="17" t="s">
        <v>132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7" t="s">
        <v>80</v>
      </c>
      <c r="BK106" s="146">
        <f>ROUND(I106*H106,2)</f>
        <v>0</v>
      </c>
      <c r="BL106" s="17" t="s">
        <v>150</v>
      </c>
      <c r="BM106" s="145" t="s">
        <v>202</v>
      </c>
    </row>
    <row r="107" spans="2:65" s="12" customFormat="1">
      <c r="B107" s="153"/>
      <c r="D107" s="154" t="s">
        <v>192</v>
      </c>
      <c r="E107" s="155" t="s">
        <v>3</v>
      </c>
      <c r="F107" s="156" t="s">
        <v>203</v>
      </c>
      <c r="H107" s="157">
        <v>9.6</v>
      </c>
      <c r="I107" s="158"/>
      <c r="L107" s="153"/>
      <c r="M107" s="159"/>
      <c r="T107" s="160"/>
      <c r="AT107" s="155" t="s">
        <v>192</v>
      </c>
      <c r="AU107" s="155" t="s">
        <v>82</v>
      </c>
      <c r="AV107" s="12" t="s">
        <v>82</v>
      </c>
      <c r="AW107" s="12" t="s">
        <v>33</v>
      </c>
      <c r="AX107" s="12" t="s">
        <v>72</v>
      </c>
      <c r="AY107" s="155" t="s">
        <v>132</v>
      </c>
    </row>
    <row r="108" spans="2:65" s="13" customFormat="1">
      <c r="B108" s="161"/>
      <c r="D108" s="154" t="s">
        <v>192</v>
      </c>
      <c r="E108" s="162" t="s">
        <v>167</v>
      </c>
      <c r="F108" s="163" t="s">
        <v>194</v>
      </c>
      <c r="H108" s="164">
        <v>9.6</v>
      </c>
      <c r="I108" s="165"/>
      <c r="L108" s="161"/>
      <c r="M108" s="166"/>
      <c r="T108" s="167"/>
      <c r="AT108" s="162" t="s">
        <v>192</v>
      </c>
      <c r="AU108" s="162" t="s">
        <v>82</v>
      </c>
      <c r="AV108" s="13" t="s">
        <v>150</v>
      </c>
      <c r="AW108" s="13" t="s">
        <v>33</v>
      </c>
      <c r="AX108" s="13" t="s">
        <v>80</v>
      </c>
      <c r="AY108" s="162" t="s">
        <v>132</v>
      </c>
    </row>
    <row r="109" spans="2:65" s="1" customFormat="1" ht="60.9" customHeight="1">
      <c r="B109" s="132"/>
      <c r="C109" s="133" t="s">
        <v>150</v>
      </c>
      <c r="D109" s="133" t="s">
        <v>135</v>
      </c>
      <c r="E109" s="134" t="s">
        <v>204</v>
      </c>
      <c r="F109" s="135" t="s">
        <v>205</v>
      </c>
      <c r="G109" s="136" t="s">
        <v>197</v>
      </c>
      <c r="H109" s="137">
        <v>117.6</v>
      </c>
      <c r="I109" s="138"/>
      <c r="J109" s="139">
        <f>ROUND(I109*H109,2)</f>
        <v>0</v>
      </c>
      <c r="K109" s="140"/>
      <c r="L109" s="32"/>
      <c r="M109" s="141" t="s">
        <v>3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150</v>
      </c>
      <c r="AT109" s="145" t="s">
        <v>135</v>
      </c>
      <c r="AU109" s="145" t="s">
        <v>82</v>
      </c>
      <c r="AY109" s="17" t="s">
        <v>132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7" t="s">
        <v>80</v>
      </c>
      <c r="BK109" s="146">
        <f>ROUND(I109*H109,2)</f>
        <v>0</v>
      </c>
      <c r="BL109" s="17" t="s">
        <v>150</v>
      </c>
      <c r="BM109" s="145" t="s">
        <v>206</v>
      </c>
    </row>
    <row r="110" spans="2:65" s="12" customFormat="1">
      <c r="B110" s="153"/>
      <c r="D110" s="154" t="s">
        <v>192</v>
      </c>
      <c r="E110" s="155" t="s">
        <v>3</v>
      </c>
      <c r="F110" s="156" t="s">
        <v>207</v>
      </c>
      <c r="H110" s="157">
        <v>117.6</v>
      </c>
      <c r="I110" s="158"/>
      <c r="L110" s="153"/>
      <c r="M110" s="159"/>
      <c r="T110" s="160"/>
      <c r="AT110" s="155" t="s">
        <v>192</v>
      </c>
      <c r="AU110" s="155" t="s">
        <v>82</v>
      </c>
      <c r="AV110" s="12" t="s">
        <v>82</v>
      </c>
      <c r="AW110" s="12" t="s">
        <v>33</v>
      </c>
      <c r="AX110" s="12" t="s">
        <v>72</v>
      </c>
      <c r="AY110" s="155" t="s">
        <v>132</v>
      </c>
    </row>
    <row r="111" spans="2:65" s="13" customFormat="1">
      <c r="B111" s="161"/>
      <c r="D111" s="154" t="s">
        <v>192</v>
      </c>
      <c r="E111" s="162" t="s">
        <v>164</v>
      </c>
      <c r="F111" s="163" t="s">
        <v>194</v>
      </c>
      <c r="H111" s="164">
        <v>117.6</v>
      </c>
      <c r="I111" s="165"/>
      <c r="L111" s="161"/>
      <c r="M111" s="166"/>
      <c r="T111" s="167"/>
      <c r="AT111" s="162" t="s">
        <v>192</v>
      </c>
      <c r="AU111" s="162" t="s">
        <v>82</v>
      </c>
      <c r="AV111" s="13" t="s">
        <v>150</v>
      </c>
      <c r="AW111" s="13" t="s">
        <v>33</v>
      </c>
      <c r="AX111" s="13" t="s">
        <v>80</v>
      </c>
      <c r="AY111" s="162" t="s">
        <v>132</v>
      </c>
    </row>
    <row r="112" spans="2:65" s="1" customFormat="1" ht="36.75" customHeight="1">
      <c r="B112" s="132"/>
      <c r="C112" s="133" t="s">
        <v>131</v>
      </c>
      <c r="D112" s="133" t="s">
        <v>135</v>
      </c>
      <c r="E112" s="134" t="s">
        <v>208</v>
      </c>
      <c r="F112" s="135" t="s">
        <v>209</v>
      </c>
      <c r="G112" s="136" t="s">
        <v>197</v>
      </c>
      <c r="H112" s="137">
        <v>117.6</v>
      </c>
      <c r="I112" s="138"/>
      <c r="J112" s="139">
        <f>ROUND(I112*H112,2)</f>
        <v>0</v>
      </c>
      <c r="K112" s="140"/>
      <c r="L112" s="32"/>
      <c r="M112" s="141" t="s">
        <v>3</v>
      </c>
      <c r="N112" s="142" t="s">
        <v>43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150</v>
      </c>
      <c r="AT112" s="145" t="s">
        <v>135</v>
      </c>
      <c r="AU112" s="145" t="s">
        <v>82</v>
      </c>
      <c r="AY112" s="17" t="s">
        <v>132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7" t="s">
        <v>80</v>
      </c>
      <c r="BK112" s="146">
        <f>ROUND(I112*H112,2)</f>
        <v>0</v>
      </c>
      <c r="BL112" s="17" t="s">
        <v>150</v>
      </c>
      <c r="BM112" s="145" t="s">
        <v>210</v>
      </c>
    </row>
    <row r="113" spans="2:65" s="12" customFormat="1">
      <c r="B113" s="153"/>
      <c r="D113" s="154" t="s">
        <v>192</v>
      </c>
      <c r="E113" s="155" t="s">
        <v>3</v>
      </c>
      <c r="F113" s="156" t="s">
        <v>164</v>
      </c>
      <c r="H113" s="157">
        <v>117.6</v>
      </c>
      <c r="I113" s="158"/>
      <c r="L113" s="153"/>
      <c r="M113" s="159"/>
      <c r="T113" s="160"/>
      <c r="AT113" s="155" t="s">
        <v>192</v>
      </c>
      <c r="AU113" s="155" t="s">
        <v>82</v>
      </c>
      <c r="AV113" s="12" t="s">
        <v>82</v>
      </c>
      <c r="AW113" s="12" t="s">
        <v>33</v>
      </c>
      <c r="AX113" s="12" t="s">
        <v>80</v>
      </c>
      <c r="AY113" s="155" t="s">
        <v>132</v>
      </c>
    </row>
    <row r="114" spans="2:65" s="1" customFormat="1" ht="53.7" customHeight="1">
      <c r="B114" s="132"/>
      <c r="C114" s="133" t="s">
        <v>157</v>
      </c>
      <c r="D114" s="133" t="s">
        <v>135</v>
      </c>
      <c r="E114" s="134" t="s">
        <v>211</v>
      </c>
      <c r="F114" s="135" t="s">
        <v>212</v>
      </c>
      <c r="G114" s="136" t="s">
        <v>190</v>
      </c>
      <c r="H114" s="137">
        <v>276</v>
      </c>
      <c r="I114" s="138"/>
      <c r="J114" s="139">
        <f>ROUND(I114*H114,2)</f>
        <v>0</v>
      </c>
      <c r="K114" s="140"/>
      <c r="L114" s="32"/>
      <c r="M114" s="141" t="s">
        <v>3</v>
      </c>
      <c r="N114" s="142" t="s">
        <v>43</v>
      </c>
      <c r="P114" s="143">
        <f>O114*H114</f>
        <v>0</v>
      </c>
      <c r="Q114" s="143">
        <v>0</v>
      </c>
      <c r="R114" s="143">
        <f>Q114*H114</f>
        <v>0</v>
      </c>
      <c r="S114" s="143">
        <v>0</v>
      </c>
      <c r="T114" s="144">
        <f>S114*H114</f>
        <v>0</v>
      </c>
      <c r="AR114" s="145" t="s">
        <v>150</v>
      </c>
      <c r="AT114" s="145" t="s">
        <v>135</v>
      </c>
      <c r="AU114" s="145" t="s">
        <v>82</v>
      </c>
      <c r="AY114" s="17" t="s">
        <v>132</v>
      </c>
      <c r="BE114" s="146">
        <f>IF(N114="základní",J114,0)</f>
        <v>0</v>
      </c>
      <c r="BF114" s="146">
        <f>IF(N114="snížená",J114,0)</f>
        <v>0</v>
      </c>
      <c r="BG114" s="146">
        <f>IF(N114="zákl. přenesená",J114,0)</f>
        <v>0</v>
      </c>
      <c r="BH114" s="146">
        <f>IF(N114="sníž. přenesená",J114,0)</f>
        <v>0</v>
      </c>
      <c r="BI114" s="146">
        <f>IF(N114="nulová",J114,0)</f>
        <v>0</v>
      </c>
      <c r="BJ114" s="17" t="s">
        <v>80</v>
      </c>
      <c r="BK114" s="146">
        <f>ROUND(I114*H114,2)</f>
        <v>0</v>
      </c>
      <c r="BL114" s="17" t="s">
        <v>150</v>
      </c>
      <c r="BM114" s="145" t="s">
        <v>213</v>
      </c>
    </row>
    <row r="115" spans="2:65" s="14" customFormat="1">
      <c r="B115" s="168"/>
      <c r="D115" s="154" t="s">
        <v>192</v>
      </c>
      <c r="E115" s="169" t="s">
        <v>3</v>
      </c>
      <c r="F115" s="170" t="s">
        <v>214</v>
      </c>
      <c r="H115" s="169" t="s">
        <v>3</v>
      </c>
      <c r="I115" s="171"/>
      <c r="L115" s="168"/>
      <c r="M115" s="172"/>
      <c r="T115" s="173"/>
      <c r="AT115" s="169" t="s">
        <v>192</v>
      </c>
      <c r="AU115" s="169" t="s">
        <v>82</v>
      </c>
      <c r="AV115" s="14" t="s">
        <v>80</v>
      </c>
      <c r="AW115" s="14" t="s">
        <v>33</v>
      </c>
      <c r="AX115" s="14" t="s">
        <v>72</v>
      </c>
      <c r="AY115" s="169" t="s">
        <v>132</v>
      </c>
    </row>
    <row r="116" spans="2:65" s="12" customFormat="1">
      <c r="B116" s="153"/>
      <c r="D116" s="154" t="s">
        <v>192</v>
      </c>
      <c r="E116" s="155" t="s">
        <v>3</v>
      </c>
      <c r="F116" s="156" t="s">
        <v>215</v>
      </c>
      <c r="H116" s="157">
        <v>276</v>
      </c>
      <c r="I116" s="158"/>
      <c r="L116" s="153"/>
      <c r="M116" s="159"/>
      <c r="T116" s="160"/>
      <c r="AT116" s="155" t="s">
        <v>192</v>
      </c>
      <c r="AU116" s="155" t="s">
        <v>82</v>
      </c>
      <c r="AV116" s="12" t="s">
        <v>82</v>
      </c>
      <c r="AW116" s="12" t="s">
        <v>33</v>
      </c>
      <c r="AX116" s="12" t="s">
        <v>72</v>
      </c>
      <c r="AY116" s="155" t="s">
        <v>132</v>
      </c>
    </row>
    <row r="117" spans="2:65" s="13" customFormat="1">
      <c r="B117" s="161"/>
      <c r="D117" s="154" t="s">
        <v>192</v>
      </c>
      <c r="E117" s="162" t="s">
        <v>3</v>
      </c>
      <c r="F117" s="163" t="s">
        <v>194</v>
      </c>
      <c r="H117" s="164">
        <v>276</v>
      </c>
      <c r="I117" s="165"/>
      <c r="L117" s="161"/>
      <c r="M117" s="166"/>
      <c r="T117" s="167"/>
      <c r="AT117" s="162" t="s">
        <v>192</v>
      </c>
      <c r="AU117" s="162" t="s">
        <v>82</v>
      </c>
      <c r="AV117" s="13" t="s">
        <v>150</v>
      </c>
      <c r="AW117" s="13" t="s">
        <v>33</v>
      </c>
      <c r="AX117" s="13" t="s">
        <v>80</v>
      </c>
      <c r="AY117" s="162" t="s">
        <v>132</v>
      </c>
    </row>
    <row r="118" spans="2:65" s="1" customFormat="1" ht="31.95" customHeight="1">
      <c r="B118" s="132"/>
      <c r="C118" s="133" t="s">
        <v>216</v>
      </c>
      <c r="D118" s="133" t="s">
        <v>135</v>
      </c>
      <c r="E118" s="134" t="s">
        <v>217</v>
      </c>
      <c r="F118" s="135" t="s">
        <v>218</v>
      </c>
      <c r="G118" s="136" t="s">
        <v>190</v>
      </c>
      <c r="H118" s="137">
        <v>500</v>
      </c>
      <c r="I118" s="138"/>
      <c r="J118" s="139">
        <f>ROUND(I118*H118,2)</f>
        <v>0</v>
      </c>
      <c r="K118" s="140"/>
      <c r="L118" s="32"/>
      <c r="M118" s="141" t="s">
        <v>3</v>
      </c>
      <c r="N118" s="142" t="s">
        <v>43</v>
      </c>
      <c r="P118" s="143">
        <f>O118*H118</f>
        <v>0</v>
      </c>
      <c r="Q118" s="143">
        <v>0</v>
      </c>
      <c r="R118" s="143">
        <f>Q118*H118</f>
        <v>0</v>
      </c>
      <c r="S118" s="143">
        <v>0</v>
      </c>
      <c r="T118" s="144">
        <f>S118*H118</f>
        <v>0</v>
      </c>
      <c r="AR118" s="145" t="s">
        <v>150</v>
      </c>
      <c r="AT118" s="145" t="s">
        <v>135</v>
      </c>
      <c r="AU118" s="145" t="s">
        <v>82</v>
      </c>
      <c r="AY118" s="17" t="s">
        <v>132</v>
      </c>
      <c r="BE118" s="146">
        <f>IF(N118="základní",J118,0)</f>
        <v>0</v>
      </c>
      <c r="BF118" s="146">
        <f>IF(N118="snížená",J118,0)</f>
        <v>0</v>
      </c>
      <c r="BG118" s="146">
        <f>IF(N118="zákl. přenesená",J118,0)</f>
        <v>0</v>
      </c>
      <c r="BH118" s="146">
        <f>IF(N118="sníž. přenesená",J118,0)</f>
        <v>0</v>
      </c>
      <c r="BI118" s="146">
        <f>IF(N118="nulová",J118,0)</f>
        <v>0</v>
      </c>
      <c r="BJ118" s="17" t="s">
        <v>80</v>
      </c>
      <c r="BK118" s="146">
        <f>ROUND(I118*H118,2)</f>
        <v>0</v>
      </c>
      <c r="BL118" s="17" t="s">
        <v>150</v>
      </c>
      <c r="BM118" s="145" t="s">
        <v>219</v>
      </c>
    </row>
    <row r="119" spans="2:65" s="12" customFormat="1">
      <c r="B119" s="153"/>
      <c r="D119" s="154" t="s">
        <v>192</v>
      </c>
      <c r="E119" s="155" t="s">
        <v>3</v>
      </c>
      <c r="F119" s="156" t="s">
        <v>220</v>
      </c>
      <c r="H119" s="157">
        <v>500</v>
      </c>
      <c r="I119" s="158"/>
      <c r="L119" s="153"/>
      <c r="M119" s="159"/>
      <c r="T119" s="160"/>
      <c r="AT119" s="155" t="s">
        <v>192</v>
      </c>
      <c r="AU119" s="155" t="s">
        <v>82</v>
      </c>
      <c r="AV119" s="12" t="s">
        <v>82</v>
      </c>
      <c r="AW119" s="12" t="s">
        <v>33</v>
      </c>
      <c r="AX119" s="12" t="s">
        <v>72</v>
      </c>
      <c r="AY119" s="155" t="s">
        <v>132</v>
      </c>
    </row>
    <row r="120" spans="2:65" s="13" customFormat="1">
      <c r="B120" s="161"/>
      <c r="D120" s="154" t="s">
        <v>192</v>
      </c>
      <c r="E120" s="162" t="s">
        <v>3</v>
      </c>
      <c r="F120" s="163" t="s">
        <v>194</v>
      </c>
      <c r="H120" s="164">
        <v>500</v>
      </c>
      <c r="I120" s="165"/>
      <c r="L120" s="161"/>
      <c r="M120" s="166"/>
      <c r="T120" s="167"/>
      <c r="AT120" s="162" t="s">
        <v>192</v>
      </c>
      <c r="AU120" s="162" t="s">
        <v>82</v>
      </c>
      <c r="AV120" s="13" t="s">
        <v>150</v>
      </c>
      <c r="AW120" s="13" t="s">
        <v>33</v>
      </c>
      <c r="AX120" s="13" t="s">
        <v>80</v>
      </c>
      <c r="AY120" s="162" t="s">
        <v>132</v>
      </c>
    </row>
    <row r="121" spans="2:65" s="11" customFormat="1" ht="22.8" customHeight="1">
      <c r="B121" s="120"/>
      <c r="D121" s="121" t="s">
        <v>71</v>
      </c>
      <c r="E121" s="130" t="s">
        <v>82</v>
      </c>
      <c r="F121" s="130" t="s">
        <v>221</v>
      </c>
      <c r="I121" s="123"/>
      <c r="J121" s="131">
        <f>BK121</f>
        <v>0</v>
      </c>
      <c r="L121" s="120"/>
      <c r="M121" s="125"/>
      <c r="P121" s="126">
        <f>SUM(P122:P129)</f>
        <v>0</v>
      </c>
      <c r="R121" s="126">
        <f>SUM(R122:R129)</f>
        <v>20.246700000000001</v>
      </c>
      <c r="T121" s="127">
        <f>SUM(T122:T129)</f>
        <v>0</v>
      </c>
      <c r="AR121" s="121" t="s">
        <v>80</v>
      </c>
      <c r="AT121" s="128" t="s">
        <v>71</v>
      </c>
      <c r="AU121" s="128" t="s">
        <v>80</v>
      </c>
      <c r="AY121" s="121" t="s">
        <v>132</v>
      </c>
      <c r="BK121" s="129">
        <f>SUM(BK122:BK129)</f>
        <v>0</v>
      </c>
    </row>
    <row r="122" spans="2:65" s="1" customFormat="1" ht="42.75" customHeight="1">
      <c r="B122" s="132"/>
      <c r="C122" s="133" t="s">
        <v>222</v>
      </c>
      <c r="D122" s="133" t="s">
        <v>135</v>
      </c>
      <c r="E122" s="134" t="s">
        <v>223</v>
      </c>
      <c r="F122" s="135" t="s">
        <v>224</v>
      </c>
      <c r="G122" s="136" t="s">
        <v>225</v>
      </c>
      <c r="H122" s="137">
        <v>20</v>
      </c>
      <c r="I122" s="138"/>
      <c r="J122" s="139">
        <f>ROUND(I122*H122,2)</f>
        <v>0</v>
      </c>
      <c r="K122" s="140"/>
      <c r="L122" s="32"/>
      <c r="M122" s="141" t="s">
        <v>3</v>
      </c>
      <c r="N122" s="142" t="s">
        <v>43</v>
      </c>
      <c r="P122" s="143">
        <f>O122*H122</f>
        <v>0</v>
      </c>
      <c r="Q122" s="143">
        <v>0.67488999999999999</v>
      </c>
      <c r="R122" s="143">
        <f>Q122*H122</f>
        <v>13.4978</v>
      </c>
      <c r="S122" s="143">
        <v>0</v>
      </c>
      <c r="T122" s="144">
        <f>S122*H122</f>
        <v>0</v>
      </c>
      <c r="AR122" s="145" t="s">
        <v>150</v>
      </c>
      <c r="AT122" s="145" t="s">
        <v>135</v>
      </c>
      <c r="AU122" s="145" t="s">
        <v>82</v>
      </c>
      <c r="AY122" s="17" t="s">
        <v>132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80</v>
      </c>
      <c r="BK122" s="146">
        <f>ROUND(I122*H122,2)</f>
        <v>0</v>
      </c>
      <c r="BL122" s="17" t="s">
        <v>150</v>
      </c>
      <c r="BM122" s="145" t="s">
        <v>226</v>
      </c>
    </row>
    <row r="123" spans="2:65" s="14" customFormat="1">
      <c r="B123" s="168"/>
      <c r="D123" s="154" t="s">
        <v>192</v>
      </c>
      <c r="E123" s="169" t="s">
        <v>3</v>
      </c>
      <c r="F123" s="170" t="s">
        <v>227</v>
      </c>
      <c r="H123" s="169" t="s">
        <v>3</v>
      </c>
      <c r="I123" s="171"/>
      <c r="L123" s="168"/>
      <c r="M123" s="172"/>
      <c r="T123" s="173"/>
      <c r="AT123" s="169" t="s">
        <v>192</v>
      </c>
      <c r="AU123" s="169" t="s">
        <v>82</v>
      </c>
      <c r="AV123" s="14" t="s">
        <v>80</v>
      </c>
      <c r="AW123" s="14" t="s">
        <v>33</v>
      </c>
      <c r="AX123" s="14" t="s">
        <v>72</v>
      </c>
      <c r="AY123" s="169" t="s">
        <v>132</v>
      </c>
    </row>
    <row r="124" spans="2:65" s="12" customFormat="1">
      <c r="B124" s="153"/>
      <c r="D124" s="154" t="s">
        <v>192</v>
      </c>
      <c r="E124" s="155" t="s">
        <v>3</v>
      </c>
      <c r="F124" s="156" t="s">
        <v>228</v>
      </c>
      <c r="H124" s="157">
        <v>20</v>
      </c>
      <c r="I124" s="158"/>
      <c r="L124" s="153"/>
      <c r="M124" s="159"/>
      <c r="T124" s="160"/>
      <c r="AT124" s="155" t="s">
        <v>192</v>
      </c>
      <c r="AU124" s="155" t="s">
        <v>82</v>
      </c>
      <c r="AV124" s="12" t="s">
        <v>82</v>
      </c>
      <c r="AW124" s="12" t="s">
        <v>33</v>
      </c>
      <c r="AX124" s="12" t="s">
        <v>72</v>
      </c>
      <c r="AY124" s="155" t="s">
        <v>132</v>
      </c>
    </row>
    <row r="125" spans="2:65" s="13" customFormat="1">
      <c r="B125" s="161"/>
      <c r="D125" s="154" t="s">
        <v>192</v>
      </c>
      <c r="E125" s="162" t="s">
        <v>3</v>
      </c>
      <c r="F125" s="163" t="s">
        <v>194</v>
      </c>
      <c r="H125" s="164">
        <v>20</v>
      </c>
      <c r="I125" s="165"/>
      <c r="L125" s="161"/>
      <c r="M125" s="166"/>
      <c r="T125" s="167"/>
      <c r="AT125" s="162" t="s">
        <v>192</v>
      </c>
      <c r="AU125" s="162" t="s">
        <v>82</v>
      </c>
      <c r="AV125" s="13" t="s">
        <v>150</v>
      </c>
      <c r="AW125" s="13" t="s">
        <v>33</v>
      </c>
      <c r="AX125" s="13" t="s">
        <v>80</v>
      </c>
      <c r="AY125" s="162" t="s">
        <v>132</v>
      </c>
    </row>
    <row r="126" spans="2:65" s="1" customFormat="1" ht="42.75" customHeight="1">
      <c r="B126" s="132"/>
      <c r="C126" s="133" t="s">
        <v>229</v>
      </c>
      <c r="D126" s="133" t="s">
        <v>135</v>
      </c>
      <c r="E126" s="134" t="s">
        <v>230</v>
      </c>
      <c r="F126" s="135" t="s">
        <v>224</v>
      </c>
      <c r="G126" s="136" t="s">
        <v>225</v>
      </c>
      <c r="H126" s="137">
        <v>10</v>
      </c>
      <c r="I126" s="138"/>
      <c r="J126" s="139">
        <f>ROUND(I126*H126,2)</f>
        <v>0</v>
      </c>
      <c r="K126" s="140"/>
      <c r="L126" s="32"/>
      <c r="M126" s="141" t="s">
        <v>3</v>
      </c>
      <c r="N126" s="142" t="s">
        <v>43</v>
      </c>
      <c r="P126" s="143">
        <f>O126*H126</f>
        <v>0</v>
      </c>
      <c r="Q126" s="143">
        <v>0.67488999999999999</v>
      </c>
      <c r="R126" s="143">
        <f>Q126*H126</f>
        <v>6.7488999999999999</v>
      </c>
      <c r="S126" s="143">
        <v>0</v>
      </c>
      <c r="T126" s="144">
        <f>S126*H126</f>
        <v>0</v>
      </c>
      <c r="AR126" s="145" t="s">
        <v>150</v>
      </c>
      <c r="AT126" s="145" t="s">
        <v>135</v>
      </c>
      <c r="AU126" s="145" t="s">
        <v>82</v>
      </c>
      <c r="AY126" s="17" t="s">
        <v>132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80</v>
      </c>
      <c r="BK126" s="146">
        <f>ROUND(I126*H126,2)</f>
        <v>0</v>
      </c>
      <c r="BL126" s="17" t="s">
        <v>150</v>
      </c>
      <c r="BM126" s="145" t="s">
        <v>231</v>
      </c>
    </row>
    <row r="127" spans="2:65" s="14" customFormat="1">
      <c r="B127" s="168"/>
      <c r="D127" s="154" t="s">
        <v>192</v>
      </c>
      <c r="E127" s="169" t="s">
        <v>3</v>
      </c>
      <c r="F127" s="170" t="s">
        <v>232</v>
      </c>
      <c r="H127" s="169" t="s">
        <v>3</v>
      </c>
      <c r="I127" s="171"/>
      <c r="L127" s="168"/>
      <c r="M127" s="172"/>
      <c r="T127" s="173"/>
      <c r="AT127" s="169" t="s">
        <v>192</v>
      </c>
      <c r="AU127" s="169" t="s">
        <v>82</v>
      </c>
      <c r="AV127" s="14" t="s">
        <v>80</v>
      </c>
      <c r="AW127" s="14" t="s">
        <v>33</v>
      </c>
      <c r="AX127" s="14" t="s">
        <v>72</v>
      </c>
      <c r="AY127" s="169" t="s">
        <v>132</v>
      </c>
    </row>
    <row r="128" spans="2:65" s="12" customFormat="1">
      <c r="B128" s="153"/>
      <c r="D128" s="154" t="s">
        <v>192</v>
      </c>
      <c r="E128" s="155" t="s">
        <v>3</v>
      </c>
      <c r="F128" s="156" t="s">
        <v>233</v>
      </c>
      <c r="H128" s="157">
        <v>10</v>
      </c>
      <c r="I128" s="158"/>
      <c r="L128" s="153"/>
      <c r="M128" s="159"/>
      <c r="T128" s="160"/>
      <c r="AT128" s="155" t="s">
        <v>192</v>
      </c>
      <c r="AU128" s="155" t="s">
        <v>82</v>
      </c>
      <c r="AV128" s="12" t="s">
        <v>82</v>
      </c>
      <c r="AW128" s="12" t="s">
        <v>33</v>
      </c>
      <c r="AX128" s="12" t="s">
        <v>72</v>
      </c>
      <c r="AY128" s="155" t="s">
        <v>132</v>
      </c>
    </row>
    <row r="129" spans="2:65" s="13" customFormat="1">
      <c r="B129" s="161"/>
      <c r="D129" s="154" t="s">
        <v>192</v>
      </c>
      <c r="E129" s="162" t="s">
        <v>3</v>
      </c>
      <c r="F129" s="163" t="s">
        <v>194</v>
      </c>
      <c r="H129" s="164">
        <v>10</v>
      </c>
      <c r="I129" s="165"/>
      <c r="L129" s="161"/>
      <c r="M129" s="166"/>
      <c r="T129" s="167"/>
      <c r="AT129" s="162" t="s">
        <v>192</v>
      </c>
      <c r="AU129" s="162" t="s">
        <v>82</v>
      </c>
      <c r="AV129" s="13" t="s">
        <v>150</v>
      </c>
      <c r="AW129" s="13" t="s">
        <v>33</v>
      </c>
      <c r="AX129" s="13" t="s">
        <v>80</v>
      </c>
      <c r="AY129" s="162" t="s">
        <v>132</v>
      </c>
    </row>
    <row r="130" spans="2:65" s="11" customFormat="1" ht="22.8" customHeight="1">
      <c r="B130" s="120"/>
      <c r="D130" s="121" t="s">
        <v>71</v>
      </c>
      <c r="E130" s="130" t="s">
        <v>144</v>
      </c>
      <c r="F130" s="130" t="s">
        <v>234</v>
      </c>
      <c r="I130" s="123"/>
      <c r="J130" s="131">
        <f>BK130</f>
        <v>0</v>
      </c>
      <c r="L130" s="120"/>
      <c r="M130" s="125"/>
      <c r="P130" s="126">
        <f>SUM(P131:P149)</f>
        <v>0</v>
      </c>
      <c r="R130" s="126">
        <f>SUM(R131:R149)</f>
        <v>15.221047949999999</v>
      </c>
      <c r="T130" s="127">
        <f>SUM(T131:T149)</f>
        <v>0</v>
      </c>
      <c r="AR130" s="121" t="s">
        <v>80</v>
      </c>
      <c r="AT130" s="128" t="s">
        <v>71</v>
      </c>
      <c r="AU130" s="128" t="s">
        <v>80</v>
      </c>
      <c r="AY130" s="121" t="s">
        <v>132</v>
      </c>
      <c r="BK130" s="129">
        <f>SUM(BK131:BK149)</f>
        <v>0</v>
      </c>
    </row>
    <row r="131" spans="2:65" s="1" customFormat="1" ht="42.75" customHeight="1">
      <c r="B131" s="132"/>
      <c r="C131" s="133" t="s">
        <v>235</v>
      </c>
      <c r="D131" s="133" t="s">
        <v>135</v>
      </c>
      <c r="E131" s="134" t="s">
        <v>236</v>
      </c>
      <c r="F131" s="135" t="s">
        <v>237</v>
      </c>
      <c r="G131" s="136" t="s">
        <v>190</v>
      </c>
      <c r="H131" s="137">
        <v>15</v>
      </c>
      <c r="I131" s="138"/>
      <c r="J131" s="139">
        <f>ROUND(I131*H131,2)</f>
        <v>0</v>
      </c>
      <c r="K131" s="140"/>
      <c r="L131" s="32"/>
      <c r="M131" s="141" t="s">
        <v>3</v>
      </c>
      <c r="N131" s="142" t="s">
        <v>43</v>
      </c>
      <c r="P131" s="143">
        <f>O131*H131</f>
        <v>0</v>
      </c>
      <c r="Q131" s="143">
        <v>0.67488999999999999</v>
      </c>
      <c r="R131" s="143">
        <f>Q131*H131</f>
        <v>10.12335</v>
      </c>
      <c r="S131" s="143">
        <v>0</v>
      </c>
      <c r="T131" s="144">
        <f>S131*H131</f>
        <v>0</v>
      </c>
      <c r="AR131" s="145" t="s">
        <v>150</v>
      </c>
      <c r="AT131" s="145" t="s">
        <v>135</v>
      </c>
      <c r="AU131" s="145" t="s">
        <v>82</v>
      </c>
      <c r="AY131" s="17" t="s">
        <v>132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80</v>
      </c>
      <c r="BK131" s="146">
        <f>ROUND(I131*H131,2)</f>
        <v>0</v>
      </c>
      <c r="BL131" s="17" t="s">
        <v>150</v>
      </c>
      <c r="BM131" s="145" t="s">
        <v>238</v>
      </c>
    </row>
    <row r="132" spans="2:65" s="12" customFormat="1">
      <c r="B132" s="153"/>
      <c r="D132" s="154" t="s">
        <v>192</v>
      </c>
      <c r="E132" s="155" t="s">
        <v>3</v>
      </c>
      <c r="F132" s="156" t="s">
        <v>239</v>
      </c>
      <c r="H132" s="157">
        <v>15</v>
      </c>
      <c r="I132" s="158"/>
      <c r="L132" s="153"/>
      <c r="M132" s="159"/>
      <c r="T132" s="160"/>
      <c r="AT132" s="155" t="s">
        <v>192</v>
      </c>
      <c r="AU132" s="155" t="s">
        <v>82</v>
      </c>
      <c r="AV132" s="12" t="s">
        <v>82</v>
      </c>
      <c r="AW132" s="12" t="s">
        <v>33</v>
      </c>
      <c r="AX132" s="12" t="s">
        <v>72</v>
      </c>
      <c r="AY132" s="155" t="s">
        <v>132</v>
      </c>
    </row>
    <row r="133" spans="2:65" s="13" customFormat="1">
      <c r="B133" s="161"/>
      <c r="D133" s="154" t="s">
        <v>192</v>
      </c>
      <c r="E133" s="162" t="s">
        <v>3</v>
      </c>
      <c r="F133" s="163" t="s">
        <v>194</v>
      </c>
      <c r="H133" s="164">
        <v>15</v>
      </c>
      <c r="I133" s="165"/>
      <c r="L133" s="161"/>
      <c r="M133" s="166"/>
      <c r="T133" s="167"/>
      <c r="AT133" s="162" t="s">
        <v>192</v>
      </c>
      <c r="AU133" s="162" t="s">
        <v>82</v>
      </c>
      <c r="AV133" s="13" t="s">
        <v>150</v>
      </c>
      <c r="AW133" s="13" t="s">
        <v>33</v>
      </c>
      <c r="AX133" s="13" t="s">
        <v>80</v>
      </c>
      <c r="AY133" s="162" t="s">
        <v>132</v>
      </c>
    </row>
    <row r="134" spans="2:65" s="1" customFormat="1" ht="42.75" customHeight="1">
      <c r="B134" s="132"/>
      <c r="C134" s="133" t="s">
        <v>240</v>
      </c>
      <c r="D134" s="133" t="s">
        <v>135</v>
      </c>
      <c r="E134" s="134" t="s">
        <v>241</v>
      </c>
      <c r="F134" s="135" t="s">
        <v>242</v>
      </c>
      <c r="G134" s="136" t="s">
        <v>243</v>
      </c>
      <c r="H134" s="137">
        <v>0.05</v>
      </c>
      <c r="I134" s="138"/>
      <c r="J134" s="139">
        <f>ROUND(I134*H134,2)</f>
        <v>0</v>
      </c>
      <c r="K134" s="140"/>
      <c r="L134" s="32"/>
      <c r="M134" s="141" t="s">
        <v>3</v>
      </c>
      <c r="N134" s="142" t="s">
        <v>43</v>
      </c>
      <c r="P134" s="143">
        <f>O134*H134</f>
        <v>0</v>
      </c>
      <c r="Q134" s="143">
        <v>1.04922</v>
      </c>
      <c r="R134" s="143">
        <f>Q134*H134</f>
        <v>5.2461000000000008E-2</v>
      </c>
      <c r="S134" s="143">
        <v>0</v>
      </c>
      <c r="T134" s="144">
        <f>S134*H134</f>
        <v>0</v>
      </c>
      <c r="AR134" s="145" t="s">
        <v>150</v>
      </c>
      <c r="AT134" s="145" t="s">
        <v>135</v>
      </c>
      <c r="AU134" s="145" t="s">
        <v>82</v>
      </c>
      <c r="AY134" s="17" t="s">
        <v>132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80</v>
      </c>
      <c r="BK134" s="146">
        <f>ROUND(I134*H134,2)</f>
        <v>0</v>
      </c>
      <c r="BL134" s="17" t="s">
        <v>150</v>
      </c>
      <c r="BM134" s="145" t="s">
        <v>244</v>
      </c>
    </row>
    <row r="135" spans="2:65" s="12" customFormat="1">
      <c r="B135" s="153"/>
      <c r="D135" s="154" t="s">
        <v>192</v>
      </c>
      <c r="E135" s="155" t="s">
        <v>3</v>
      </c>
      <c r="F135" s="156" t="s">
        <v>245</v>
      </c>
      <c r="H135" s="157">
        <v>0.05</v>
      </c>
      <c r="I135" s="158"/>
      <c r="L135" s="153"/>
      <c r="M135" s="159"/>
      <c r="T135" s="160"/>
      <c r="AT135" s="155" t="s">
        <v>192</v>
      </c>
      <c r="AU135" s="155" t="s">
        <v>82</v>
      </c>
      <c r="AV135" s="12" t="s">
        <v>82</v>
      </c>
      <c r="AW135" s="12" t="s">
        <v>33</v>
      </c>
      <c r="AX135" s="12" t="s">
        <v>72</v>
      </c>
      <c r="AY135" s="155" t="s">
        <v>132</v>
      </c>
    </row>
    <row r="136" spans="2:65" s="13" customFormat="1">
      <c r="B136" s="161"/>
      <c r="D136" s="154" t="s">
        <v>192</v>
      </c>
      <c r="E136" s="162" t="s">
        <v>3</v>
      </c>
      <c r="F136" s="163" t="s">
        <v>194</v>
      </c>
      <c r="H136" s="164">
        <v>0.05</v>
      </c>
      <c r="I136" s="165"/>
      <c r="L136" s="161"/>
      <c r="M136" s="166"/>
      <c r="T136" s="167"/>
      <c r="AT136" s="162" t="s">
        <v>192</v>
      </c>
      <c r="AU136" s="162" t="s">
        <v>82</v>
      </c>
      <c r="AV136" s="13" t="s">
        <v>150</v>
      </c>
      <c r="AW136" s="13" t="s">
        <v>33</v>
      </c>
      <c r="AX136" s="13" t="s">
        <v>80</v>
      </c>
      <c r="AY136" s="162" t="s">
        <v>132</v>
      </c>
    </row>
    <row r="137" spans="2:65" s="1" customFormat="1" ht="23.4" customHeight="1">
      <c r="B137" s="132"/>
      <c r="C137" s="133" t="s">
        <v>246</v>
      </c>
      <c r="D137" s="133" t="s">
        <v>135</v>
      </c>
      <c r="E137" s="134" t="s">
        <v>247</v>
      </c>
      <c r="F137" s="135" t="s">
        <v>248</v>
      </c>
      <c r="G137" s="136" t="s">
        <v>197</v>
      </c>
      <c r="H137" s="137">
        <v>2</v>
      </c>
      <c r="I137" s="138"/>
      <c r="J137" s="139">
        <f>ROUND(I137*H137,2)</f>
        <v>0</v>
      </c>
      <c r="K137" s="140"/>
      <c r="L137" s="32"/>
      <c r="M137" s="141" t="s">
        <v>3</v>
      </c>
      <c r="N137" s="142" t="s">
        <v>43</v>
      </c>
      <c r="P137" s="143">
        <f>O137*H137</f>
        <v>0</v>
      </c>
      <c r="Q137" s="143">
        <v>2.5018899999999999</v>
      </c>
      <c r="R137" s="143">
        <f>Q137*H137</f>
        <v>5.0037799999999999</v>
      </c>
      <c r="S137" s="143">
        <v>0</v>
      </c>
      <c r="T137" s="144">
        <f>S137*H137</f>
        <v>0</v>
      </c>
      <c r="AR137" s="145" t="s">
        <v>150</v>
      </c>
      <c r="AT137" s="145" t="s">
        <v>135</v>
      </c>
      <c r="AU137" s="145" t="s">
        <v>82</v>
      </c>
      <c r="AY137" s="17" t="s">
        <v>132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80</v>
      </c>
      <c r="BK137" s="146">
        <f>ROUND(I137*H137,2)</f>
        <v>0</v>
      </c>
      <c r="BL137" s="17" t="s">
        <v>150</v>
      </c>
      <c r="BM137" s="145" t="s">
        <v>249</v>
      </c>
    </row>
    <row r="138" spans="2:65" s="14" customFormat="1">
      <c r="B138" s="168"/>
      <c r="D138" s="154" t="s">
        <v>192</v>
      </c>
      <c r="E138" s="169" t="s">
        <v>3</v>
      </c>
      <c r="F138" s="170" t="s">
        <v>250</v>
      </c>
      <c r="H138" s="169" t="s">
        <v>3</v>
      </c>
      <c r="I138" s="171"/>
      <c r="L138" s="168"/>
      <c r="M138" s="172"/>
      <c r="T138" s="173"/>
      <c r="AT138" s="169" t="s">
        <v>192</v>
      </c>
      <c r="AU138" s="169" t="s">
        <v>82</v>
      </c>
      <c r="AV138" s="14" t="s">
        <v>80</v>
      </c>
      <c r="AW138" s="14" t="s">
        <v>33</v>
      </c>
      <c r="AX138" s="14" t="s">
        <v>72</v>
      </c>
      <c r="AY138" s="169" t="s">
        <v>132</v>
      </c>
    </row>
    <row r="139" spans="2:65" s="12" customFormat="1">
      <c r="B139" s="153"/>
      <c r="D139" s="154" t="s">
        <v>192</v>
      </c>
      <c r="E139" s="155" t="s">
        <v>3</v>
      </c>
      <c r="F139" s="156" t="s">
        <v>82</v>
      </c>
      <c r="H139" s="157">
        <v>2</v>
      </c>
      <c r="I139" s="158"/>
      <c r="L139" s="153"/>
      <c r="M139" s="159"/>
      <c r="T139" s="160"/>
      <c r="AT139" s="155" t="s">
        <v>192</v>
      </c>
      <c r="AU139" s="155" t="s">
        <v>82</v>
      </c>
      <c r="AV139" s="12" t="s">
        <v>82</v>
      </c>
      <c r="AW139" s="12" t="s">
        <v>33</v>
      </c>
      <c r="AX139" s="12" t="s">
        <v>72</v>
      </c>
      <c r="AY139" s="155" t="s">
        <v>132</v>
      </c>
    </row>
    <row r="140" spans="2:65" s="13" customFormat="1">
      <c r="B140" s="161"/>
      <c r="D140" s="154" t="s">
        <v>192</v>
      </c>
      <c r="E140" s="162" t="s">
        <v>3</v>
      </c>
      <c r="F140" s="163" t="s">
        <v>194</v>
      </c>
      <c r="H140" s="164">
        <v>2</v>
      </c>
      <c r="I140" s="165"/>
      <c r="L140" s="161"/>
      <c r="M140" s="166"/>
      <c r="T140" s="167"/>
      <c r="AT140" s="162" t="s">
        <v>192</v>
      </c>
      <c r="AU140" s="162" t="s">
        <v>82</v>
      </c>
      <c r="AV140" s="13" t="s">
        <v>150</v>
      </c>
      <c r="AW140" s="13" t="s">
        <v>33</v>
      </c>
      <c r="AX140" s="13" t="s">
        <v>80</v>
      </c>
      <c r="AY140" s="162" t="s">
        <v>132</v>
      </c>
    </row>
    <row r="141" spans="2:65" s="1" customFormat="1" ht="23.4" customHeight="1">
      <c r="B141" s="132"/>
      <c r="C141" s="133" t="s">
        <v>251</v>
      </c>
      <c r="D141" s="133" t="s">
        <v>135</v>
      </c>
      <c r="E141" s="134" t="s">
        <v>252</v>
      </c>
      <c r="F141" s="135" t="s">
        <v>253</v>
      </c>
      <c r="G141" s="136" t="s">
        <v>190</v>
      </c>
      <c r="H141" s="137">
        <v>3</v>
      </c>
      <c r="I141" s="138"/>
      <c r="J141" s="139">
        <f>ROUND(I141*H141,2)</f>
        <v>0</v>
      </c>
      <c r="K141" s="140"/>
      <c r="L141" s="32"/>
      <c r="M141" s="141" t="s">
        <v>3</v>
      </c>
      <c r="N141" s="142" t="s">
        <v>43</v>
      </c>
      <c r="P141" s="143">
        <f>O141*H141</f>
        <v>0</v>
      </c>
      <c r="Q141" s="143">
        <v>1.42E-3</v>
      </c>
      <c r="R141" s="143">
        <f>Q141*H141</f>
        <v>4.2599999999999999E-3</v>
      </c>
      <c r="S141" s="143">
        <v>0</v>
      </c>
      <c r="T141" s="144">
        <f>S141*H141</f>
        <v>0</v>
      </c>
      <c r="AR141" s="145" t="s">
        <v>150</v>
      </c>
      <c r="AT141" s="145" t="s">
        <v>135</v>
      </c>
      <c r="AU141" s="145" t="s">
        <v>82</v>
      </c>
      <c r="AY141" s="17" t="s">
        <v>132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80</v>
      </c>
      <c r="BK141" s="146">
        <f>ROUND(I141*H141,2)</f>
        <v>0</v>
      </c>
      <c r="BL141" s="17" t="s">
        <v>150</v>
      </c>
      <c r="BM141" s="145" t="s">
        <v>254</v>
      </c>
    </row>
    <row r="142" spans="2:65" s="12" customFormat="1">
      <c r="B142" s="153"/>
      <c r="D142" s="154" t="s">
        <v>192</v>
      </c>
      <c r="E142" s="155" t="s">
        <v>3</v>
      </c>
      <c r="F142" s="156" t="s">
        <v>144</v>
      </c>
      <c r="H142" s="157">
        <v>3</v>
      </c>
      <c r="I142" s="158"/>
      <c r="L142" s="153"/>
      <c r="M142" s="159"/>
      <c r="T142" s="160"/>
      <c r="AT142" s="155" t="s">
        <v>192</v>
      </c>
      <c r="AU142" s="155" t="s">
        <v>82</v>
      </c>
      <c r="AV142" s="12" t="s">
        <v>82</v>
      </c>
      <c r="AW142" s="12" t="s">
        <v>33</v>
      </c>
      <c r="AX142" s="12" t="s">
        <v>72</v>
      </c>
      <c r="AY142" s="155" t="s">
        <v>132</v>
      </c>
    </row>
    <row r="143" spans="2:65" s="13" customFormat="1">
      <c r="B143" s="161"/>
      <c r="D143" s="154" t="s">
        <v>192</v>
      </c>
      <c r="E143" s="162" t="s">
        <v>3</v>
      </c>
      <c r="F143" s="163" t="s">
        <v>194</v>
      </c>
      <c r="H143" s="164">
        <v>3</v>
      </c>
      <c r="I143" s="165"/>
      <c r="L143" s="161"/>
      <c r="M143" s="166"/>
      <c r="T143" s="167"/>
      <c r="AT143" s="162" t="s">
        <v>192</v>
      </c>
      <c r="AU143" s="162" t="s">
        <v>82</v>
      </c>
      <c r="AV143" s="13" t="s">
        <v>150</v>
      </c>
      <c r="AW143" s="13" t="s">
        <v>33</v>
      </c>
      <c r="AX143" s="13" t="s">
        <v>80</v>
      </c>
      <c r="AY143" s="162" t="s">
        <v>132</v>
      </c>
    </row>
    <row r="144" spans="2:65" s="1" customFormat="1" ht="23.4" customHeight="1">
      <c r="B144" s="132"/>
      <c r="C144" s="133" t="s">
        <v>255</v>
      </c>
      <c r="D144" s="133" t="s">
        <v>135</v>
      </c>
      <c r="E144" s="134" t="s">
        <v>256</v>
      </c>
      <c r="F144" s="135" t="s">
        <v>257</v>
      </c>
      <c r="G144" s="136" t="s">
        <v>190</v>
      </c>
      <c r="H144" s="137">
        <v>3</v>
      </c>
      <c r="I144" s="138"/>
      <c r="J144" s="139">
        <f>ROUND(I144*H144,2)</f>
        <v>0</v>
      </c>
      <c r="K144" s="140"/>
      <c r="L144" s="32"/>
      <c r="M144" s="141" t="s">
        <v>3</v>
      </c>
      <c r="N144" s="142" t="s">
        <v>43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150</v>
      </c>
      <c r="AT144" s="145" t="s">
        <v>135</v>
      </c>
      <c r="AU144" s="145" t="s">
        <v>82</v>
      </c>
      <c r="AY144" s="17" t="s">
        <v>132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80</v>
      </c>
      <c r="BK144" s="146">
        <f>ROUND(I144*H144,2)</f>
        <v>0</v>
      </c>
      <c r="BL144" s="17" t="s">
        <v>150</v>
      </c>
      <c r="BM144" s="145" t="s">
        <v>258</v>
      </c>
    </row>
    <row r="145" spans="2:65" s="12" customFormat="1">
      <c r="B145" s="153"/>
      <c r="D145" s="154" t="s">
        <v>192</v>
      </c>
      <c r="E145" s="155" t="s">
        <v>3</v>
      </c>
      <c r="F145" s="156" t="s">
        <v>144</v>
      </c>
      <c r="H145" s="157">
        <v>3</v>
      </c>
      <c r="I145" s="158"/>
      <c r="L145" s="153"/>
      <c r="M145" s="159"/>
      <c r="T145" s="160"/>
      <c r="AT145" s="155" t="s">
        <v>192</v>
      </c>
      <c r="AU145" s="155" t="s">
        <v>82</v>
      </c>
      <c r="AV145" s="12" t="s">
        <v>82</v>
      </c>
      <c r="AW145" s="12" t="s">
        <v>33</v>
      </c>
      <c r="AX145" s="12" t="s">
        <v>72</v>
      </c>
      <c r="AY145" s="155" t="s">
        <v>132</v>
      </c>
    </row>
    <row r="146" spans="2:65" s="13" customFormat="1">
      <c r="B146" s="161"/>
      <c r="D146" s="154" t="s">
        <v>192</v>
      </c>
      <c r="E146" s="162" t="s">
        <v>3</v>
      </c>
      <c r="F146" s="163" t="s">
        <v>194</v>
      </c>
      <c r="H146" s="164">
        <v>3</v>
      </c>
      <c r="I146" s="165"/>
      <c r="L146" s="161"/>
      <c r="M146" s="166"/>
      <c r="T146" s="167"/>
      <c r="AT146" s="162" t="s">
        <v>192</v>
      </c>
      <c r="AU146" s="162" t="s">
        <v>82</v>
      </c>
      <c r="AV146" s="13" t="s">
        <v>150</v>
      </c>
      <c r="AW146" s="13" t="s">
        <v>33</v>
      </c>
      <c r="AX146" s="13" t="s">
        <v>80</v>
      </c>
      <c r="AY146" s="162" t="s">
        <v>132</v>
      </c>
    </row>
    <row r="147" spans="2:65" s="1" customFormat="1" ht="36.75" customHeight="1">
      <c r="B147" s="132"/>
      <c r="C147" s="133" t="s">
        <v>9</v>
      </c>
      <c r="D147" s="133" t="s">
        <v>135</v>
      </c>
      <c r="E147" s="134" t="s">
        <v>259</v>
      </c>
      <c r="F147" s="135" t="s">
        <v>260</v>
      </c>
      <c r="G147" s="136" t="s">
        <v>243</v>
      </c>
      <c r="H147" s="137">
        <v>3.5000000000000003E-2</v>
      </c>
      <c r="I147" s="138"/>
      <c r="J147" s="139">
        <f>ROUND(I147*H147,2)</f>
        <v>0</v>
      </c>
      <c r="K147" s="140"/>
      <c r="L147" s="32"/>
      <c r="M147" s="141" t="s">
        <v>3</v>
      </c>
      <c r="N147" s="142" t="s">
        <v>43</v>
      </c>
      <c r="P147" s="143">
        <f>O147*H147</f>
        <v>0</v>
      </c>
      <c r="Q147" s="143">
        <v>1.06277</v>
      </c>
      <c r="R147" s="143">
        <f>Q147*H147</f>
        <v>3.7196950000000006E-2</v>
      </c>
      <c r="S147" s="143">
        <v>0</v>
      </c>
      <c r="T147" s="144">
        <f>S147*H147</f>
        <v>0</v>
      </c>
      <c r="AR147" s="145" t="s">
        <v>150</v>
      </c>
      <c r="AT147" s="145" t="s">
        <v>135</v>
      </c>
      <c r="AU147" s="145" t="s">
        <v>82</v>
      </c>
      <c r="AY147" s="17" t="s">
        <v>132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80</v>
      </c>
      <c r="BK147" s="146">
        <f>ROUND(I147*H147,2)</f>
        <v>0</v>
      </c>
      <c r="BL147" s="17" t="s">
        <v>150</v>
      </c>
      <c r="BM147" s="145" t="s">
        <v>261</v>
      </c>
    </row>
    <row r="148" spans="2:65" s="12" customFormat="1">
      <c r="B148" s="153"/>
      <c r="D148" s="154" t="s">
        <v>192</v>
      </c>
      <c r="E148" s="155" t="s">
        <v>3</v>
      </c>
      <c r="F148" s="156" t="s">
        <v>262</v>
      </c>
      <c r="H148" s="157">
        <v>3.5000000000000003E-2</v>
      </c>
      <c r="I148" s="158"/>
      <c r="L148" s="153"/>
      <c r="M148" s="159"/>
      <c r="T148" s="160"/>
      <c r="AT148" s="155" t="s">
        <v>192</v>
      </c>
      <c r="AU148" s="155" t="s">
        <v>82</v>
      </c>
      <c r="AV148" s="12" t="s">
        <v>82</v>
      </c>
      <c r="AW148" s="12" t="s">
        <v>33</v>
      </c>
      <c r="AX148" s="12" t="s">
        <v>72</v>
      </c>
      <c r="AY148" s="155" t="s">
        <v>132</v>
      </c>
    </row>
    <row r="149" spans="2:65" s="13" customFormat="1">
      <c r="B149" s="161"/>
      <c r="D149" s="154" t="s">
        <v>192</v>
      </c>
      <c r="E149" s="162" t="s">
        <v>3</v>
      </c>
      <c r="F149" s="163" t="s">
        <v>194</v>
      </c>
      <c r="H149" s="164">
        <v>3.5000000000000003E-2</v>
      </c>
      <c r="I149" s="165"/>
      <c r="L149" s="161"/>
      <c r="M149" s="166"/>
      <c r="T149" s="167"/>
      <c r="AT149" s="162" t="s">
        <v>192</v>
      </c>
      <c r="AU149" s="162" t="s">
        <v>82</v>
      </c>
      <c r="AV149" s="13" t="s">
        <v>150</v>
      </c>
      <c r="AW149" s="13" t="s">
        <v>33</v>
      </c>
      <c r="AX149" s="13" t="s">
        <v>80</v>
      </c>
      <c r="AY149" s="162" t="s">
        <v>132</v>
      </c>
    </row>
    <row r="150" spans="2:65" s="11" customFormat="1" ht="22.8" customHeight="1">
      <c r="B150" s="120"/>
      <c r="D150" s="121" t="s">
        <v>71</v>
      </c>
      <c r="E150" s="130" t="s">
        <v>150</v>
      </c>
      <c r="F150" s="130" t="s">
        <v>263</v>
      </c>
      <c r="I150" s="123"/>
      <c r="J150" s="131">
        <f>BK150</f>
        <v>0</v>
      </c>
      <c r="L150" s="120"/>
      <c r="M150" s="125"/>
      <c r="P150" s="126">
        <f>SUM(P151:P153)</f>
        <v>0</v>
      </c>
      <c r="R150" s="126">
        <f>SUM(R151:R153)</f>
        <v>0.40430390000000005</v>
      </c>
      <c r="T150" s="127">
        <f>SUM(T151:T153)</f>
        <v>0</v>
      </c>
      <c r="AR150" s="121" t="s">
        <v>80</v>
      </c>
      <c r="AT150" s="128" t="s">
        <v>71</v>
      </c>
      <c r="AU150" s="128" t="s">
        <v>80</v>
      </c>
      <c r="AY150" s="121" t="s">
        <v>132</v>
      </c>
      <c r="BK150" s="129">
        <f>SUM(BK151:BK153)</f>
        <v>0</v>
      </c>
    </row>
    <row r="151" spans="2:65" s="1" customFormat="1" ht="64.5" customHeight="1">
      <c r="B151" s="132"/>
      <c r="C151" s="133" t="s">
        <v>264</v>
      </c>
      <c r="D151" s="133" t="s">
        <v>135</v>
      </c>
      <c r="E151" s="134" t="s">
        <v>265</v>
      </c>
      <c r="F151" s="135" t="s">
        <v>266</v>
      </c>
      <c r="G151" s="136" t="s">
        <v>243</v>
      </c>
      <c r="H151" s="137">
        <v>0.38500000000000001</v>
      </c>
      <c r="I151" s="138"/>
      <c r="J151" s="139">
        <f>ROUND(I151*H151,2)</f>
        <v>0</v>
      </c>
      <c r="K151" s="140"/>
      <c r="L151" s="32"/>
      <c r="M151" s="141" t="s">
        <v>3</v>
      </c>
      <c r="N151" s="142" t="s">
        <v>43</v>
      </c>
      <c r="P151" s="143">
        <f>O151*H151</f>
        <v>0</v>
      </c>
      <c r="Q151" s="143">
        <v>1.0501400000000001</v>
      </c>
      <c r="R151" s="143">
        <f>Q151*H151</f>
        <v>0.40430390000000005</v>
      </c>
      <c r="S151" s="143">
        <v>0</v>
      </c>
      <c r="T151" s="144">
        <f>S151*H151</f>
        <v>0</v>
      </c>
      <c r="AR151" s="145" t="s">
        <v>150</v>
      </c>
      <c r="AT151" s="145" t="s">
        <v>135</v>
      </c>
      <c r="AU151" s="145" t="s">
        <v>82</v>
      </c>
      <c r="AY151" s="17" t="s">
        <v>132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80</v>
      </c>
      <c r="BK151" s="146">
        <f>ROUND(I151*H151,2)</f>
        <v>0</v>
      </c>
      <c r="BL151" s="17" t="s">
        <v>150</v>
      </c>
      <c r="BM151" s="145" t="s">
        <v>267</v>
      </c>
    </row>
    <row r="152" spans="2:65" s="12" customFormat="1">
      <c r="B152" s="153"/>
      <c r="D152" s="154" t="s">
        <v>192</v>
      </c>
      <c r="E152" s="155" t="s">
        <v>3</v>
      </c>
      <c r="F152" s="156" t="s">
        <v>268</v>
      </c>
      <c r="H152" s="157">
        <v>0.38500000000000001</v>
      </c>
      <c r="I152" s="158"/>
      <c r="L152" s="153"/>
      <c r="M152" s="159"/>
      <c r="T152" s="160"/>
      <c r="AT152" s="155" t="s">
        <v>192</v>
      </c>
      <c r="AU152" s="155" t="s">
        <v>82</v>
      </c>
      <c r="AV152" s="12" t="s">
        <v>82</v>
      </c>
      <c r="AW152" s="12" t="s">
        <v>33</v>
      </c>
      <c r="AX152" s="12" t="s">
        <v>72</v>
      </c>
      <c r="AY152" s="155" t="s">
        <v>132</v>
      </c>
    </row>
    <row r="153" spans="2:65" s="13" customFormat="1">
      <c r="B153" s="161"/>
      <c r="D153" s="154" t="s">
        <v>192</v>
      </c>
      <c r="E153" s="162" t="s">
        <v>3</v>
      </c>
      <c r="F153" s="163" t="s">
        <v>194</v>
      </c>
      <c r="H153" s="164">
        <v>0.38500000000000001</v>
      </c>
      <c r="I153" s="165"/>
      <c r="L153" s="161"/>
      <c r="M153" s="166"/>
      <c r="T153" s="167"/>
      <c r="AT153" s="162" t="s">
        <v>192</v>
      </c>
      <c r="AU153" s="162" t="s">
        <v>82</v>
      </c>
      <c r="AV153" s="13" t="s">
        <v>150</v>
      </c>
      <c r="AW153" s="13" t="s">
        <v>33</v>
      </c>
      <c r="AX153" s="13" t="s">
        <v>80</v>
      </c>
      <c r="AY153" s="162" t="s">
        <v>132</v>
      </c>
    </row>
    <row r="154" spans="2:65" s="11" customFormat="1" ht="22.8" customHeight="1">
      <c r="B154" s="120"/>
      <c r="D154" s="121" t="s">
        <v>71</v>
      </c>
      <c r="E154" s="130" t="s">
        <v>131</v>
      </c>
      <c r="F154" s="130" t="s">
        <v>269</v>
      </c>
      <c r="I154" s="123"/>
      <c r="J154" s="131">
        <f>BK154</f>
        <v>0</v>
      </c>
      <c r="L154" s="120"/>
      <c r="M154" s="125"/>
      <c r="P154" s="126">
        <f>P155+SUM(P156:P159)</f>
        <v>0</v>
      </c>
      <c r="R154" s="126">
        <f>R155+SUM(R156:R159)</f>
        <v>694.62597149999999</v>
      </c>
      <c r="T154" s="127">
        <f>T155+SUM(T156:T159)</f>
        <v>0</v>
      </c>
      <c r="AR154" s="121" t="s">
        <v>80</v>
      </c>
      <c r="AT154" s="128" t="s">
        <v>71</v>
      </c>
      <c r="AU154" s="128" t="s">
        <v>80</v>
      </c>
      <c r="AY154" s="121" t="s">
        <v>132</v>
      </c>
      <c r="BK154" s="129">
        <f>BK155+SUM(BK156:BK159)</f>
        <v>0</v>
      </c>
    </row>
    <row r="155" spans="2:65" s="1" customFormat="1" ht="23.4" customHeight="1">
      <c r="B155" s="132"/>
      <c r="C155" s="133" t="s">
        <v>270</v>
      </c>
      <c r="D155" s="133" t="s">
        <v>135</v>
      </c>
      <c r="E155" s="134" t="s">
        <v>271</v>
      </c>
      <c r="F155" s="135" t="s">
        <v>272</v>
      </c>
      <c r="G155" s="136" t="s">
        <v>190</v>
      </c>
      <c r="H155" s="137">
        <v>26</v>
      </c>
      <c r="I155" s="138"/>
      <c r="J155" s="139">
        <f>ROUND(I155*H155,2)</f>
        <v>0</v>
      </c>
      <c r="K155" s="140"/>
      <c r="L155" s="32"/>
      <c r="M155" s="141" t="s">
        <v>3</v>
      </c>
      <c r="N155" s="142" t="s">
        <v>43</v>
      </c>
      <c r="P155" s="143">
        <f>O155*H155</f>
        <v>0</v>
      </c>
      <c r="Q155" s="143">
        <v>0.39861000000000002</v>
      </c>
      <c r="R155" s="143">
        <f>Q155*H155</f>
        <v>10.363860000000001</v>
      </c>
      <c r="S155" s="143">
        <v>0</v>
      </c>
      <c r="T155" s="144">
        <f>S155*H155</f>
        <v>0</v>
      </c>
      <c r="AR155" s="145" t="s">
        <v>150</v>
      </c>
      <c r="AT155" s="145" t="s">
        <v>135</v>
      </c>
      <c r="AU155" s="145" t="s">
        <v>82</v>
      </c>
      <c r="AY155" s="17" t="s">
        <v>132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80</v>
      </c>
      <c r="BK155" s="146">
        <f>ROUND(I155*H155,2)</f>
        <v>0</v>
      </c>
      <c r="BL155" s="17" t="s">
        <v>150</v>
      </c>
      <c r="BM155" s="145" t="s">
        <v>273</v>
      </c>
    </row>
    <row r="156" spans="2:65" s="14" customFormat="1">
      <c r="B156" s="168"/>
      <c r="D156" s="154" t="s">
        <v>192</v>
      </c>
      <c r="E156" s="169" t="s">
        <v>3</v>
      </c>
      <c r="F156" s="170" t="s">
        <v>274</v>
      </c>
      <c r="H156" s="169" t="s">
        <v>3</v>
      </c>
      <c r="I156" s="171"/>
      <c r="L156" s="168"/>
      <c r="M156" s="172"/>
      <c r="T156" s="173"/>
      <c r="AT156" s="169" t="s">
        <v>192</v>
      </c>
      <c r="AU156" s="169" t="s">
        <v>82</v>
      </c>
      <c r="AV156" s="14" t="s">
        <v>80</v>
      </c>
      <c r="AW156" s="14" t="s">
        <v>33</v>
      </c>
      <c r="AX156" s="14" t="s">
        <v>72</v>
      </c>
      <c r="AY156" s="169" t="s">
        <v>132</v>
      </c>
    </row>
    <row r="157" spans="2:65" s="12" customFormat="1">
      <c r="B157" s="153"/>
      <c r="D157" s="154" t="s">
        <v>192</v>
      </c>
      <c r="E157" s="155" t="s">
        <v>3</v>
      </c>
      <c r="F157" s="156" t="s">
        <v>275</v>
      </c>
      <c r="H157" s="157">
        <v>26</v>
      </c>
      <c r="I157" s="158"/>
      <c r="L157" s="153"/>
      <c r="M157" s="159"/>
      <c r="T157" s="160"/>
      <c r="AT157" s="155" t="s">
        <v>192</v>
      </c>
      <c r="AU157" s="155" t="s">
        <v>82</v>
      </c>
      <c r="AV157" s="12" t="s">
        <v>82</v>
      </c>
      <c r="AW157" s="12" t="s">
        <v>33</v>
      </c>
      <c r="AX157" s="12" t="s">
        <v>72</v>
      </c>
      <c r="AY157" s="155" t="s">
        <v>132</v>
      </c>
    </row>
    <row r="158" spans="2:65" s="13" customFormat="1">
      <c r="B158" s="161"/>
      <c r="D158" s="154" t="s">
        <v>192</v>
      </c>
      <c r="E158" s="162" t="s">
        <v>3</v>
      </c>
      <c r="F158" s="163" t="s">
        <v>194</v>
      </c>
      <c r="H158" s="164">
        <v>26</v>
      </c>
      <c r="I158" s="165"/>
      <c r="L158" s="161"/>
      <c r="M158" s="166"/>
      <c r="T158" s="167"/>
      <c r="AT158" s="162" t="s">
        <v>192</v>
      </c>
      <c r="AU158" s="162" t="s">
        <v>82</v>
      </c>
      <c r="AV158" s="13" t="s">
        <v>150</v>
      </c>
      <c r="AW158" s="13" t="s">
        <v>33</v>
      </c>
      <c r="AX158" s="13" t="s">
        <v>80</v>
      </c>
      <c r="AY158" s="162" t="s">
        <v>132</v>
      </c>
    </row>
    <row r="159" spans="2:65" s="11" customFormat="1" ht="20.85" customHeight="1">
      <c r="B159" s="120"/>
      <c r="D159" s="121" t="s">
        <v>71</v>
      </c>
      <c r="E159" s="130" t="s">
        <v>157</v>
      </c>
      <c r="F159" s="130" t="s">
        <v>276</v>
      </c>
      <c r="I159" s="123"/>
      <c r="J159" s="131">
        <f>BK159</f>
        <v>0</v>
      </c>
      <c r="L159" s="120"/>
      <c r="M159" s="125"/>
      <c r="P159" s="126">
        <f>SUM(P160:P184)</f>
        <v>0</v>
      </c>
      <c r="R159" s="126">
        <f>SUM(R160:R184)</f>
        <v>684.26211149999995</v>
      </c>
      <c r="T159" s="127">
        <f>SUM(T160:T184)</f>
        <v>0</v>
      </c>
      <c r="AR159" s="121" t="s">
        <v>80</v>
      </c>
      <c r="AT159" s="128" t="s">
        <v>71</v>
      </c>
      <c r="AU159" s="128" t="s">
        <v>82</v>
      </c>
      <c r="AY159" s="121" t="s">
        <v>132</v>
      </c>
      <c r="BK159" s="129">
        <f>SUM(BK160:BK184)</f>
        <v>0</v>
      </c>
    </row>
    <row r="160" spans="2:65" s="1" customFormat="1" ht="16.350000000000001" customHeight="1">
      <c r="B160" s="132"/>
      <c r="C160" s="133" t="s">
        <v>277</v>
      </c>
      <c r="D160" s="133" t="s">
        <v>135</v>
      </c>
      <c r="E160" s="134" t="s">
        <v>278</v>
      </c>
      <c r="F160" s="135" t="s">
        <v>279</v>
      </c>
      <c r="G160" s="136" t="s">
        <v>190</v>
      </c>
      <c r="H160" s="137">
        <v>11.2</v>
      </c>
      <c r="I160" s="138"/>
      <c r="J160" s="139">
        <f>ROUND(I160*H160,2)</f>
        <v>0</v>
      </c>
      <c r="K160" s="140"/>
      <c r="L160" s="32"/>
      <c r="M160" s="141" t="s">
        <v>3</v>
      </c>
      <c r="N160" s="142" t="s">
        <v>43</v>
      </c>
      <c r="P160" s="143">
        <f>O160*H160</f>
        <v>0</v>
      </c>
      <c r="Q160" s="143">
        <v>1.3520000000000001E-2</v>
      </c>
      <c r="R160" s="143">
        <f>Q160*H160</f>
        <v>0.151424</v>
      </c>
      <c r="S160" s="143">
        <v>0</v>
      </c>
      <c r="T160" s="144">
        <f>S160*H160</f>
        <v>0</v>
      </c>
      <c r="AR160" s="145" t="s">
        <v>150</v>
      </c>
      <c r="AT160" s="145" t="s">
        <v>135</v>
      </c>
      <c r="AU160" s="145" t="s">
        <v>144</v>
      </c>
      <c r="AY160" s="17" t="s">
        <v>132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80</v>
      </c>
      <c r="BK160" s="146">
        <f>ROUND(I160*H160,2)</f>
        <v>0</v>
      </c>
      <c r="BL160" s="17" t="s">
        <v>150</v>
      </c>
      <c r="BM160" s="145" t="s">
        <v>280</v>
      </c>
    </row>
    <row r="161" spans="2:65" s="12" customFormat="1">
      <c r="B161" s="153"/>
      <c r="D161" s="154" t="s">
        <v>192</v>
      </c>
      <c r="E161" s="155" t="s">
        <v>3</v>
      </c>
      <c r="F161" s="156" t="s">
        <v>281</v>
      </c>
      <c r="H161" s="157">
        <v>11.2</v>
      </c>
      <c r="I161" s="158"/>
      <c r="L161" s="153"/>
      <c r="M161" s="159"/>
      <c r="T161" s="160"/>
      <c r="AT161" s="155" t="s">
        <v>192</v>
      </c>
      <c r="AU161" s="155" t="s">
        <v>144</v>
      </c>
      <c r="AV161" s="12" t="s">
        <v>82</v>
      </c>
      <c r="AW161" s="12" t="s">
        <v>33</v>
      </c>
      <c r="AX161" s="12" t="s">
        <v>72</v>
      </c>
      <c r="AY161" s="155" t="s">
        <v>132</v>
      </c>
    </row>
    <row r="162" spans="2:65" s="13" customFormat="1">
      <c r="B162" s="161"/>
      <c r="D162" s="154" t="s">
        <v>192</v>
      </c>
      <c r="E162" s="162" t="s">
        <v>3</v>
      </c>
      <c r="F162" s="163" t="s">
        <v>194</v>
      </c>
      <c r="H162" s="164">
        <v>11.2</v>
      </c>
      <c r="I162" s="165"/>
      <c r="L162" s="161"/>
      <c r="M162" s="166"/>
      <c r="T162" s="167"/>
      <c r="AT162" s="162" t="s">
        <v>192</v>
      </c>
      <c r="AU162" s="162" t="s">
        <v>144</v>
      </c>
      <c r="AV162" s="13" t="s">
        <v>150</v>
      </c>
      <c r="AW162" s="13" t="s">
        <v>33</v>
      </c>
      <c r="AX162" s="13" t="s">
        <v>80</v>
      </c>
      <c r="AY162" s="162" t="s">
        <v>132</v>
      </c>
    </row>
    <row r="163" spans="2:65" s="1" customFormat="1" ht="16.350000000000001" customHeight="1">
      <c r="B163" s="132"/>
      <c r="C163" s="133" t="s">
        <v>282</v>
      </c>
      <c r="D163" s="133" t="s">
        <v>135</v>
      </c>
      <c r="E163" s="134" t="s">
        <v>283</v>
      </c>
      <c r="F163" s="135" t="s">
        <v>284</v>
      </c>
      <c r="G163" s="136" t="s">
        <v>190</v>
      </c>
      <c r="H163" s="137">
        <v>11.2</v>
      </c>
      <c r="I163" s="138"/>
      <c r="J163" s="139">
        <f>ROUND(I163*H163,2)</f>
        <v>0</v>
      </c>
      <c r="K163" s="140"/>
      <c r="L163" s="32"/>
      <c r="M163" s="141" t="s">
        <v>3</v>
      </c>
      <c r="N163" s="142" t="s">
        <v>43</v>
      </c>
      <c r="P163" s="143">
        <f>O163*H163</f>
        <v>0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AR163" s="145" t="s">
        <v>150</v>
      </c>
      <c r="AT163" s="145" t="s">
        <v>135</v>
      </c>
      <c r="AU163" s="145" t="s">
        <v>144</v>
      </c>
      <c r="AY163" s="17" t="s">
        <v>132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80</v>
      </c>
      <c r="BK163" s="146">
        <f>ROUND(I163*H163,2)</f>
        <v>0</v>
      </c>
      <c r="BL163" s="17" t="s">
        <v>150</v>
      </c>
      <c r="BM163" s="145" t="s">
        <v>285</v>
      </c>
    </row>
    <row r="164" spans="2:65" s="12" customFormat="1">
      <c r="B164" s="153"/>
      <c r="D164" s="154" t="s">
        <v>192</v>
      </c>
      <c r="E164" s="155" t="s">
        <v>3</v>
      </c>
      <c r="F164" s="156" t="s">
        <v>281</v>
      </c>
      <c r="H164" s="157">
        <v>11.2</v>
      </c>
      <c r="I164" s="158"/>
      <c r="L164" s="153"/>
      <c r="M164" s="159"/>
      <c r="T164" s="160"/>
      <c r="AT164" s="155" t="s">
        <v>192</v>
      </c>
      <c r="AU164" s="155" t="s">
        <v>144</v>
      </c>
      <c r="AV164" s="12" t="s">
        <v>82</v>
      </c>
      <c r="AW164" s="12" t="s">
        <v>33</v>
      </c>
      <c r="AX164" s="12" t="s">
        <v>72</v>
      </c>
      <c r="AY164" s="155" t="s">
        <v>132</v>
      </c>
    </row>
    <row r="165" spans="2:65" s="13" customFormat="1">
      <c r="B165" s="161"/>
      <c r="D165" s="154" t="s">
        <v>192</v>
      </c>
      <c r="E165" s="162" t="s">
        <v>3</v>
      </c>
      <c r="F165" s="163" t="s">
        <v>194</v>
      </c>
      <c r="H165" s="164">
        <v>11.2</v>
      </c>
      <c r="I165" s="165"/>
      <c r="L165" s="161"/>
      <c r="M165" s="166"/>
      <c r="T165" s="167"/>
      <c r="AT165" s="162" t="s">
        <v>192</v>
      </c>
      <c r="AU165" s="162" t="s">
        <v>144</v>
      </c>
      <c r="AV165" s="13" t="s">
        <v>150</v>
      </c>
      <c r="AW165" s="13" t="s">
        <v>33</v>
      </c>
      <c r="AX165" s="13" t="s">
        <v>80</v>
      </c>
      <c r="AY165" s="162" t="s">
        <v>132</v>
      </c>
    </row>
    <row r="166" spans="2:65" s="1" customFormat="1" ht="16.350000000000001" customHeight="1">
      <c r="B166" s="132"/>
      <c r="C166" s="133" t="s">
        <v>228</v>
      </c>
      <c r="D166" s="133" t="s">
        <v>135</v>
      </c>
      <c r="E166" s="134" t="s">
        <v>286</v>
      </c>
      <c r="F166" s="135" t="s">
        <v>287</v>
      </c>
      <c r="G166" s="136" t="s">
        <v>190</v>
      </c>
      <c r="H166" s="137">
        <v>136</v>
      </c>
      <c r="I166" s="138"/>
      <c r="J166" s="139">
        <f>ROUND(I166*H166,2)</f>
        <v>0</v>
      </c>
      <c r="K166" s="140"/>
      <c r="L166" s="32"/>
      <c r="M166" s="141" t="s">
        <v>3</v>
      </c>
      <c r="N166" s="14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150</v>
      </c>
      <c r="AT166" s="145" t="s">
        <v>135</v>
      </c>
      <c r="AU166" s="145" t="s">
        <v>144</v>
      </c>
      <c r="AY166" s="17" t="s">
        <v>132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80</v>
      </c>
      <c r="BK166" s="146">
        <f>ROUND(I166*H166,2)</f>
        <v>0</v>
      </c>
      <c r="BL166" s="17" t="s">
        <v>150</v>
      </c>
      <c r="BM166" s="145" t="s">
        <v>288</v>
      </c>
    </row>
    <row r="167" spans="2:65" s="1" customFormat="1" ht="23.4" customHeight="1">
      <c r="B167" s="132"/>
      <c r="C167" s="133" t="s">
        <v>8</v>
      </c>
      <c r="D167" s="133" t="s">
        <v>135</v>
      </c>
      <c r="E167" s="134" t="s">
        <v>289</v>
      </c>
      <c r="F167" s="135" t="s">
        <v>290</v>
      </c>
      <c r="G167" s="136" t="s">
        <v>190</v>
      </c>
      <c r="H167" s="137">
        <v>316.25</v>
      </c>
      <c r="I167" s="138"/>
      <c r="J167" s="139">
        <f>ROUND(I167*H167,2)</f>
        <v>0</v>
      </c>
      <c r="K167" s="140"/>
      <c r="L167" s="32"/>
      <c r="M167" s="141" t="s">
        <v>3</v>
      </c>
      <c r="N167" s="142" t="s">
        <v>43</v>
      </c>
      <c r="P167" s="143">
        <f>O167*H167</f>
        <v>0</v>
      </c>
      <c r="Q167" s="143">
        <v>1.2999999999999999E-4</v>
      </c>
      <c r="R167" s="143">
        <f>Q167*H167</f>
        <v>4.1112499999999996E-2</v>
      </c>
      <c r="S167" s="143">
        <v>0</v>
      </c>
      <c r="T167" s="144">
        <f>S167*H167</f>
        <v>0</v>
      </c>
      <c r="AR167" s="145" t="s">
        <v>150</v>
      </c>
      <c r="AT167" s="145" t="s">
        <v>135</v>
      </c>
      <c r="AU167" s="145" t="s">
        <v>144</v>
      </c>
      <c r="AY167" s="17" t="s">
        <v>132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80</v>
      </c>
      <c r="BK167" s="146">
        <f>ROUND(I167*H167,2)</f>
        <v>0</v>
      </c>
      <c r="BL167" s="17" t="s">
        <v>150</v>
      </c>
      <c r="BM167" s="145" t="s">
        <v>291</v>
      </c>
    </row>
    <row r="168" spans="2:65" s="14" customFormat="1">
      <c r="B168" s="168"/>
      <c r="D168" s="154" t="s">
        <v>192</v>
      </c>
      <c r="E168" s="169" t="s">
        <v>3</v>
      </c>
      <c r="F168" s="170" t="s">
        <v>292</v>
      </c>
      <c r="H168" s="169" t="s">
        <v>3</v>
      </c>
      <c r="I168" s="171"/>
      <c r="L168" s="168"/>
      <c r="M168" s="172"/>
      <c r="T168" s="173"/>
      <c r="AT168" s="169" t="s">
        <v>192</v>
      </c>
      <c r="AU168" s="169" t="s">
        <v>144</v>
      </c>
      <c r="AV168" s="14" t="s">
        <v>80</v>
      </c>
      <c r="AW168" s="14" t="s">
        <v>33</v>
      </c>
      <c r="AX168" s="14" t="s">
        <v>72</v>
      </c>
      <c r="AY168" s="169" t="s">
        <v>132</v>
      </c>
    </row>
    <row r="169" spans="2:65" s="12" customFormat="1">
      <c r="B169" s="153"/>
      <c r="D169" s="154" t="s">
        <v>192</v>
      </c>
      <c r="E169" s="155" t="s">
        <v>3</v>
      </c>
      <c r="F169" s="156" t="s">
        <v>293</v>
      </c>
      <c r="H169" s="157">
        <v>316.25</v>
      </c>
      <c r="I169" s="158"/>
      <c r="L169" s="153"/>
      <c r="M169" s="159"/>
      <c r="T169" s="160"/>
      <c r="AT169" s="155" t="s">
        <v>192</v>
      </c>
      <c r="AU169" s="155" t="s">
        <v>144</v>
      </c>
      <c r="AV169" s="12" t="s">
        <v>82</v>
      </c>
      <c r="AW169" s="12" t="s">
        <v>33</v>
      </c>
      <c r="AX169" s="12" t="s">
        <v>72</v>
      </c>
      <c r="AY169" s="155" t="s">
        <v>132</v>
      </c>
    </row>
    <row r="170" spans="2:65" s="13" customFormat="1">
      <c r="B170" s="161"/>
      <c r="D170" s="154" t="s">
        <v>192</v>
      </c>
      <c r="E170" s="162" t="s">
        <v>3</v>
      </c>
      <c r="F170" s="163" t="s">
        <v>194</v>
      </c>
      <c r="H170" s="164">
        <v>316.25</v>
      </c>
      <c r="I170" s="165"/>
      <c r="L170" s="161"/>
      <c r="M170" s="166"/>
      <c r="T170" s="167"/>
      <c r="AT170" s="162" t="s">
        <v>192</v>
      </c>
      <c r="AU170" s="162" t="s">
        <v>144</v>
      </c>
      <c r="AV170" s="13" t="s">
        <v>150</v>
      </c>
      <c r="AW170" s="13" t="s">
        <v>33</v>
      </c>
      <c r="AX170" s="13" t="s">
        <v>80</v>
      </c>
      <c r="AY170" s="162" t="s">
        <v>132</v>
      </c>
    </row>
    <row r="171" spans="2:65" s="1" customFormat="1" ht="16.350000000000001" customHeight="1">
      <c r="B171" s="132"/>
      <c r="C171" s="133" t="s">
        <v>294</v>
      </c>
      <c r="D171" s="133" t="s">
        <v>135</v>
      </c>
      <c r="E171" s="134" t="s">
        <v>295</v>
      </c>
      <c r="F171" s="135" t="s">
        <v>296</v>
      </c>
      <c r="G171" s="136" t="s">
        <v>190</v>
      </c>
      <c r="H171" s="137">
        <v>316.25</v>
      </c>
      <c r="I171" s="138"/>
      <c r="J171" s="139">
        <f>ROUND(I171*H171,2)</f>
        <v>0</v>
      </c>
      <c r="K171" s="140"/>
      <c r="L171" s="32"/>
      <c r="M171" s="141" t="s">
        <v>3</v>
      </c>
      <c r="N171" s="142" t="s">
        <v>43</v>
      </c>
      <c r="P171" s="143">
        <f>O171*H171</f>
        <v>0</v>
      </c>
      <c r="Q171" s="143">
        <v>2.2000000000000001E-4</v>
      </c>
      <c r="R171" s="143">
        <f>Q171*H171</f>
        <v>6.9574999999999998E-2</v>
      </c>
      <c r="S171" s="143">
        <v>0</v>
      </c>
      <c r="T171" s="144">
        <f>S171*H171</f>
        <v>0</v>
      </c>
      <c r="AR171" s="145" t="s">
        <v>150</v>
      </c>
      <c r="AT171" s="145" t="s">
        <v>135</v>
      </c>
      <c r="AU171" s="145" t="s">
        <v>144</v>
      </c>
      <c r="AY171" s="17" t="s">
        <v>132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80</v>
      </c>
      <c r="BK171" s="146">
        <f>ROUND(I171*H171,2)</f>
        <v>0</v>
      </c>
      <c r="BL171" s="17" t="s">
        <v>150</v>
      </c>
      <c r="BM171" s="145" t="s">
        <v>297</v>
      </c>
    </row>
    <row r="172" spans="2:65" s="14" customFormat="1">
      <c r="B172" s="168"/>
      <c r="D172" s="154" t="s">
        <v>192</v>
      </c>
      <c r="E172" s="169" t="s">
        <v>3</v>
      </c>
      <c r="F172" s="170" t="s">
        <v>292</v>
      </c>
      <c r="H172" s="169" t="s">
        <v>3</v>
      </c>
      <c r="I172" s="171"/>
      <c r="L172" s="168"/>
      <c r="M172" s="172"/>
      <c r="T172" s="173"/>
      <c r="AT172" s="169" t="s">
        <v>192</v>
      </c>
      <c r="AU172" s="169" t="s">
        <v>144</v>
      </c>
      <c r="AV172" s="14" t="s">
        <v>80</v>
      </c>
      <c r="AW172" s="14" t="s">
        <v>33</v>
      </c>
      <c r="AX172" s="14" t="s">
        <v>72</v>
      </c>
      <c r="AY172" s="169" t="s">
        <v>132</v>
      </c>
    </row>
    <row r="173" spans="2:65" s="12" customFormat="1">
      <c r="B173" s="153"/>
      <c r="D173" s="154" t="s">
        <v>192</v>
      </c>
      <c r="E173" s="155" t="s">
        <v>3</v>
      </c>
      <c r="F173" s="156" t="s">
        <v>293</v>
      </c>
      <c r="H173" s="157">
        <v>316.25</v>
      </c>
      <c r="I173" s="158"/>
      <c r="L173" s="153"/>
      <c r="M173" s="159"/>
      <c r="T173" s="160"/>
      <c r="AT173" s="155" t="s">
        <v>192</v>
      </c>
      <c r="AU173" s="155" t="s">
        <v>144</v>
      </c>
      <c r="AV173" s="12" t="s">
        <v>82</v>
      </c>
      <c r="AW173" s="12" t="s">
        <v>33</v>
      </c>
      <c r="AX173" s="12" t="s">
        <v>72</v>
      </c>
      <c r="AY173" s="155" t="s">
        <v>132</v>
      </c>
    </row>
    <row r="174" spans="2:65" s="13" customFormat="1">
      <c r="B174" s="161"/>
      <c r="D174" s="154" t="s">
        <v>192</v>
      </c>
      <c r="E174" s="162" t="s">
        <v>3</v>
      </c>
      <c r="F174" s="163" t="s">
        <v>194</v>
      </c>
      <c r="H174" s="164">
        <v>316.25</v>
      </c>
      <c r="I174" s="165"/>
      <c r="L174" s="161"/>
      <c r="M174" s="166"/>
      <c r="T174" s="167"/>
      <c r="AT174" s="162" t="s">
        <v>192</v>
      </c>
      <c r="AU174" s="162" t="s">
        <v>144</v>
      </c>
      <c r="AV174" s="13" t="s">
        <v>150</v>
      </c>
      <c r="AW174" s="13" t="s">
        <v>33</v>
      </c>
      <c r="AX174" s="13" t="s">
        <v>80</v>
      </c>
      <c r="AY174" s="162" t="s">
        <v>132</v>
      </c>
    </row>
    <row r="175" spans="2:65" s="1" customFormat="1" ht="23.4" customHeight="1">
      <c r="B175" s="132"/>
      <c r="C175" s="133" t="s">
        <v>298</v>
      </c>
      <c r="D175" s="133" t="s">
        <v>135</v>
      </c>
      <c r="E175" s="134" t="s">
        <v>299</v>
      </c>
      <c r="F175" s="135" t="s">
        <v>300</v>
      </c>
      <c r="G175" s="136" t="s">
        <v>197</v>
      </c>
      <c r="H175" s="137">
        <v>360</v>
      </c>
      <c r="I175" s="138"/>
      <c r="J175" s="139">
        <f>ROUND(I175*H175,2)</f>
        <v>0</v>
      </c>
      <c r="K175" s="140"/>
      <c r="L175" s="32"/>
      <c r="M175" s="141" t="s">
        <v>3</v>
      </c>
      <c r="N175" s="142" t="s">
        <v>43</v>
      </c>
      <c r="P175" s="143">
        <f>O175*H175</f>
        <v>0</v>
      </c>
      <c r="Q175" s="143">
        <v>1.9</v>
      </c>
      <c r="R175" s="143">
        <f>Q175*H175</f>
        <v>684</v>
      </c>
      <c r="S175" s="143">
        <v>0</v>
      </c>
      <c r="T175" s="144">
        <f>S175*H175</f>
        <v>0</v>
      </c>
      <c r="AR175" s="145" t="s">
        <v>150</v>
      </c>
      <c r="AT175" s="145" t="s">
        <v>135</v>
      </c>
      <c r="AU175" s="145" t="s">
        <v>144</v>
      </c>
      <c r="AY175" s="17" t="s">
        <v>132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80</v>
      </c>
      <c r="BK175" s="146">
        <f>ROUND(I175*H175,2)</f>
        <v>0</v>
      </c>
      <c r="BL175" s="17" t="s">
        <v>150</v>
      </c>
      <c r="BM175" s="145" t="s">
        <v>301</v>
      </c>
    </row>
    <row r="176" spans="2:65" s="14" customFormat="1">
      <c r="B176" s="168"/>
      <c r="D176" s="154" t="s">
        <v>192</v>
      </c>
      <c r="E176" s="169" t="s">
        <v>3</v>
      </c>
      <c r="F176" s="170" t="s">
        <v>302</v>
      </c>
      <c r="H176" s="169" t="s">
        <v>3</v>
      </c>
      <c r="I176" s="171"/>
      <c r="L176" s="168"/>
      <c r="M176" s="172"/>
      <c r="T176" s="173"/>
      <c r="AT176" s="169" t="s">
        <v>192</v>
      </c>
      <c r="AU176" s="169" t="s">
        <v>144</v>
      </c>
      <c r="AV176" s="14" t="s">
        <v>80</v>
      </c>
      <c r="AW176" s="14" t="s">
        <v>33</v>
      </c>
      <c r="AX176" s="14" t="s">
        <v>72</v>
      </c>
      <c r="AY176" s="169" t="s">
        <v>132</v>
      </c>
    </row>
    <row r="177" spans="2:65" s="12" customFormat="1">
      <c r="B177" s="153"/>
      <c r="D177" s="154" t="s">
        <v>192</v>
      </c>
      <c r="E177" s="155" t="s">
        <v>3</v>
      </c>
      <c r="F177" s="156" t="s">
        <v>303</v>
      </c>
      <c r="H177" s="157">
        <v>360</v>
      </c>
      <c r="I177" s="158"/>
      <c r="L177" s="153"/>
      <c r="M177" s="159"/>
      <c r="T177" s="160"/>
      <c r="AT177" s="155" t="s">
        <v>192</v>
      </c>
      <c r="AU177" s="155" t="s">
        <v>144</v>
      </c>
      <c r="AV177" s="12" t="s">
        <v>82</v>
      </c>
      <c r="AW177" s="12" t="s">
        <v>33</v>
      </c>
      <c r="AX177" s="12" t="s">
        <v>72</v>
      </c>
      <c r="AY177" s="155" t="s">
        <v>132</v>
      </c>
    </row>
    <row r="178" spans="2:65" s="13" customFormat="1">
      <c r="B178" s="161"/>
      <c r="D178" s="154" t="s">
        <v>192</v>
      </c>
      <c r="E178" s="162" t="s">
        <v>3</v>
      </c>
      <c r="F178" s="163" t="s">
        <v>194</v>
      </c>
      <c r="H178" s="164">
        <v>360</v>
      </c>
      <c r="I178" s="165"/>
      <c r="L178" s="161"/>
      <c r="M178" s="166"/>
      <c r="T178" s="167"/>
      <c r="AT178" s="162" t="s">
        <v>192</v>
      </c>
      <c r="AU178" s="162" t="s">
        <v>144</v>
      </c>
      <c r="AV178" s="13" t="s">
        <v>150</v>
      </c>
      <c r="AW178" s="13" t="s">
        <v>33</v>
      </c>
      <c r="AX178" s="13" t="s">
        <v>80</v>
      </c>
      <c r="AY178" s="162" t="s">
        <v>132</v>
      </c>
    </row>
    <row r="179" spans="2:65" s="1" customFormat="1" ht="16.350000000000001" customHeight="1">
      <c r="B179" s="132"/>
      <c r="C179" s="133" t="s">
        <v>304</v>
      </c>
      <c r="D179" s="133" t="s">
        <v>135</v>
      </c>
      <c r="E179" s="134" t="s">
        <v>305</v>
      </c>
      <c r="F179" s="135" t="s">
        <v>306</v>
      </c>
      <c r="G179" s="136" t="s">
        <v>197</v>
      </c>
      <c r="H179" s="137">
        <v>63.2</v>
      </c>
      <c r="I179" s="138"/>
      <c r="J179" s="139">
        <f>ROUND(I179*H179,2)</f>
        <v>0</v>
      </c>
      <c r="K179" s="140"/>
      <c r="L179" s="32"/>
      <c r="M179" s="141" t="s">
        <v>3</v>
      </c>
      <c r="N179" s="142" t="s">
        <v>43</v>
      </c>
      <c r="P179" s="143">
        <f>O179*H179</f>
        <v>0</v>
      </c>
      <c r="Q179" s="143">
        <v>0</v>
      </c>
      <c r="R179" s="143">
        <f>Q179*H179</f>
        <v>0</v>
      </c>
      <c r="S179" s="143">
        <v>0</v>
      </c>
      <c r="T179" s="144">
        <f>S179*H179</f>
        <v>0</v>
      </c>
      <c r="AR179" s="145" t="s">
        <v>150</v>
      </c>
      <c r="AT179" s="145" t="s">
        <v>135</v>
      </c>
      <c r="AU179" s="145" t="s">
        <v>144</v>
      </c>
      <c r="AY179" s="17" t="s">
        <v>132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80</v>
      </c>
      <c r="BK179" s="146">
        <f>ROUND(I179*H179,2)</f>
        <v>0</v>
      </c>
      <c r="BL179" s="17" t="s">
        <v>150</v>
      </c>
      <c r="BM179" s="145" t="s">
        <v>307</v>
      </c>
    </row>
    <row r="180" spans="2:65" s="12" customFormat="1">
      <c r="B180" s="153"/>
      <c r="D180" s="154" t="s">
        <v>192</v>
      </c>
      <c r="E180" s="155" t="s">
        <v>3</v>
      </c>
      <c r="F180" s="156" t="s">
        <v>308</v>
      </c>
      <c r="H180" s="157">
        <v>63.2</v>
      </c>
      <c r="I180" s="158"/>
      <c r="L180" s="153"/>
      <c r="M180" s="159"/>
      <c r="T180" s="160"/>
      <c r="AT180" s="155" t="s">
        <v>192</v>
      </c>
      <c r="AU180" s="155" t="s">
        <v>144</v>
      </c>
      <c r="AV180" s="12" t="s">
        <v>82</v>
      </c>
      <c r="AW180" s="12" t="s">
        <v>33</v>
      </c>
      <c r="AX180" s="12" t="s">
        <v>72</v>
      </c>
      <c r="AY180" s="155" t="s">
        <v>132</v>
      </c>
    </row>
    <row r="181" spans="2:65" s="13" customFormat="1">
      <c r="B181" s="161"/>
      <c r="D181" s="154" t="s">
        <v>192</v>
      </c>
      <c r="E181" s="162" t="s">
        <v>3</v>
      </c>
      <c r="F181" s="163" t="s">
        <v>194</v>
      </c>
      <c r="H181" s="164">
        <v>63.2</v>
      </c>
      <c r="I181" s="165"/>
      <c r="L181" s="161"/>
      <c r="M181" s="166"/>
      <c r="T181" s="167"/>
      <c r="AT181" s="162" t="s">
        <v>192</v>
      </c>
      <c r="AU181" s="162" t="s">
        <v>144</v>
      </c>
      <c r="AV181" s="13" t="s">
        <v>150</v>
      </c>
      <c r="AW181" s="13" t="s">
        <v>33</v>
      </c>
      <c r="AX181" s="13" t="s">
        <v>80</v>
      </c>
      <c r="AY181" s="162" t="s">
        <v>132</v>
      </c>
    </row>
    <row r="182" spans="2:65" s="1" customFormat="1" ht="16.350000000000001" customHeight="1">
      <c r="B182" s="132"/>
      <c r="C182" s="133" t="s">
        <v>309</v>
      </c>
      <c r="D182" s="133" t="s">
        <v>135</v>
      </c>
      <c r="E182" s="134" t="s">
        <v>310</v>
      </c>
      <c r="F182" s="135" t="s">
        <v>311</v>
      </c>
      <c r="G182" s="136" t="s">
        <v>197</v>
      </c>
      <c r="H182" s="137">
        <v>31.6</v>
      </c>
      <c r="I182" s="138"/>
      <c r="J182" s="139">
        <f>ROUND(I182*H182,2)</f>
        <v>0</v>
      </c>
      <c r="K182" s="140"/>
      <c r="L182" s="32"/>
      <c r="M182" s="141" t="s">
        <v>3</v>
      </c>
      <c r="N182" s="142" t="s">
        <v>43</v>
      </c>
      <c r="P182" s="143">
        <f>O182*H182</f>
        <v>0</v>
      </c>
      <c r="Q182" s="143">
        <v>0</v>
      </c>
      <c r="R182" s="143">
        <f>Q182*H182</f>
        <v>0</v>
      </c>
      <c r="S182" s="143">
        <v>0</v>
      </c>
      <c r="T182" s="144">
        <f>S182*H182</f>
        <v>0</v>
      </c>
      <c r="AR182" s="145" t="s">
        <v>150</v>
      </c>
      <c r="AT182" s="145" t="s">
        <v>135</v>
      </c>
      <c r="AU182" s="145" t="s">
        <v>144</v>
      </c>
      <c r="AY182" s="17" t="s">
        <v>132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80</v>
      </c>
      <c r="BK182" s="146">
        <f>ROUND(I182*H182,2)</f>
        <v>0</v>
      </c>
      <c r="BL182" s="17" t="s">
        <v>150</v>
      </c>
      <c r="BM182" s="145" t="s">
        <v>312</v>
      </c>
    </row>
    <row r="183" spans="2:65" s="12" customFormat="1">
      <c r="B183" s="153"/>
      <c r="D183" s="154" t="s">
        <v>192</v>
      </c>
      <c r="E183" s="155" t="s">
        <v>3</v>
      </c>
      <c r="F183" s="156" t="s">
        <v>313</v>
      </c>
      <c r="H183" s="157">
        <v>31.6</v>
      </c>
      <c r="I183" s="158"/>
      <c r="L183" s="153"/>
      <c r="M183" s="159"/>
      <c r="T183" s="160"/>
      <c r="AT183" s="155" t="s">
        <v>192</v>
      </c>
      <c r="AU183" s="155" t="s">
        <v>144</v>
      </c>
      <c r="AV183" s="12" t="s">
        <v>82</v>
      </c>
      <c r="AW183" s="12" t="s">
        <v>33</v>
      </c>
      <c r="AX183" s="12" t="s">
        <v>72</v>
      </c>
      <c r="AY183" s="155" t="s">
        <v>132</v>
      </c>
    </row>
    <row r="184" spans="2:65" s="13" customFormat="1">
      <c r="B184" s="161"/>
      <c r="D184" s="154" t="s">
        <v>192</v>
      </c>
      <c r="E184" s="162" t="s">
        <v>3</v>
      </c>
      <c r="F184" s="163" t="s">
        <v>194</v>
      </c>
      <c r="H184" s="164">
        <v>31.6</v>
      </c>
      <c r="I184" s="165"/>
      <c r="L184" s="161"/>
      <c r="M184" s="166"/>
      <c r="T184" s="167"/>
      <c r="AT184" s="162" t="s">
        <v>192</v>
      </c>
      <c r="AU184" s="162" t="s">
        <v>144</v>
      </c>
      <c r="AV184" s="13" t="s">
        <v>150</v>
      </c>
      <c r="AW184" s="13" t="s">
        <v>33</v>
      </c>
      <c r="AX184" s="13" t="s">
        <v>80</v>
      </c>
      <c r="AY184" s="162" t="s">
        <v>132</v>
      </c>
    </row>
    <row r="185" spans="2:65" s="11" customFormat="1" ht="22.8" customHeight="1">
      <c r="B185" s="120"/>
      <c r="D185" s="121" t="s">
        <v>71</v>
      </c>
      <c r="E185" s="130" t="s">
        <v>229</v>
      </c>
      <c r="F185" s="130" t="s">
        <v>314</v>
      </c>
      <c r="I185" s="123"/>
      <c r="J185" s="131">
        <f>BK185</f>
        <v>0</v>
      </c>
      <c r="L185" s="120"/>
      <c r="M185" s="125"/>
      <c r="P185" s="126">
        <f>SUM(P186:P201)</f>
        <v>0</v>
      </c>
      <c r="R185" s="126">
        <f>SUM(R186:R201)</f>
        <v>3.6097539000000003</v>
      </c>
      <c r="T185" s="127">
        <f>SUM(T186:T201)</f>
        <v>11.669625</v>
      </c>
      <c r="AR185" s="121" t="s">
        <v>80</v>
      </c>
      <c r="AT185" s="128" t="s">
        <v>71</v>
      </c>
      <c r="AU185" s="128" t="s">
        <v>80</v>
      </c>
      <c r="AY185" s="121" t="s">
        <v>132</v>
      </c>
      <c r="BK185" s="129">
        <f>SUM(BK186:BK201)</f>
        <v>0</v>
      </c>
    </row>
    <row r="186" spans="2:65" s="1" customFormat="1" ht="36.75" customHeight="1">
      <c r="B186" s="132"/>
      <c r="C186" s="133" t="s">
        <v>275</v>
      </c>
      <c r="D186" s="133" t="s">
        <v>135</v>
      </c>
      <c r="E186" s="134" t="s">
        <v>315</v>
      </c>
      <c r="F186" s="135" t="s">
        <v>316</v>
      </c>
      <c r="G186" s="136" t="s">
        <v>225</v>
      </c>
      <c r="H186" s="137">
        <v>100</v>
      </c>
      <c r="I186" s="138"/>
      <c r="J186" s="139">
        <f>ROUND(I186*H186,2)</f>
        <v>0</v>
      </c>
      <c r="K186" s="140"/>
      <c r="L186" s="32"/>
      <c r="M186" s="141" t="s">
        <v>3</v>
      </c>
      <c r="N186" s="142" t="s">
        <v>43</v>
      </c>
      <c r="P186" s="143">
        <f>O186*H186</f>
        <v>0</v>
      </c>
      <c r="Q186" s="143">
        <v>1.0000000000000001E-5</v>
      </c>
      <c r="R186" s="143">
        <f>Q186*H186</f>
        <v>1E-3</v>
      </c>
      <c r="S186" s="143">
        <v>0</v>
      </c>
      <c r="T186" s="144">
        <f>S186*H186</f>
        <v>0</v>
      </c>
      <c r="AR186" s="145" t="s">
        <v>150</v>
      </c>
      <c r="AT186" s="145" t="s">
        <v>135</v>
      </c>
      <c r="AU186" s="145" t="s">
        <v>82</v>
      </c>
      <c r="AY186" s="17" t="s">
        <v>132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80</v>
      </c>
      <c r="BK186" s="146">
        <f>ROUND(I186*H186,2)</f>
        <v>0</v>
      </c>
      <c r="BL186" s="17" t="s">
        <v>150</v>
      </c>
      <c r="BM186" s="145" t="s">
        <v>317</v>
      </c>
    </row>
    <row r="187" spans="2:65" s="1" customFormat="1" ht="16.350000000000001" customHeight="1">
      <c r="B187" s="132"/>
      <c r="C187" s="133" t="s">
        <v>318</v>
      </c>
      <c r="D187" s="133" t="s">
        <v>135</v>
      </c>
      <c r="E187" s="134" t="s">
        <v>319</v>
      </c>
      <c r="F187" s="135" t="s">
        <v>320</v>
      </c>
      <c r="G187" s="136" t="s">
        <v>190</v>
      </c>
      <c r="H187" s="137">
        <v>316.25</v>
      </c>
      <c r="I187" s="138"/>
      <c r="J187" s="139">
        <f>ROUND(I187*H187,2)</f>
        <v>0</v>
      </c>
      <c r="K187" s="140"/>
      <c r="L187" s="32"/>
      <c r="M187" s="141" t="s">
        <v>3</v>
      </c>
      <c r="N187" s="142" t="s">
        <v>43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150</v>
      </c>
      <c r="AT187" s="145" t="s">
        <v>135</v>
      </c>
      <c r="AU187" s="145" t="s">
        <v>82</v>
      </c>
      <c r="AY187" s="17" t="s">
        <v>132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80</v>
      </c>
      <c r="BK187" s="146">
        <f>ROUND(I187*H187,2)</f>
        <v>0</v>
      </c>
      <c r="BL187" s="17" t="s">
        <v>150</v>
      </c>
      <c r="BM187" s="145" t="s">
        <v>321</v>
      </c>
    </row>
    <row r="188" spans="2:65" s="14" customFormat="1">
      <c r="B188" s="168"/>
      <c r="D188" s="154" t="s">
        <v>192</v>
      </c>
      <c r="E188" s="169" t="s">
        <v>3</v>
      </c>
      <c r="F188" s="170" t="s">
        <v>292</v>
      </c>
      <c r="H188" s="169" t="s">
        <v>3</v>
      </c>
      <c r="I188" s="171"/>
      <c r="L188" s="168"/>
      <c r="M188" s="172"/>
      <c r="T188" s="173"/>
      <c r="AT188" s="169" t="s">
        <v>192</v>
      </c>
      <c r="AU188" s="169" t="s">
        <v>82</v>
      </c>
      <c r="AV188" s="14" t="s">
        <v>80</v>
      </c>
      <c r="AW188" s="14" t="s">
        <v>33</v>
      </c>
      <c r="AX188" s="14" t="s">
        <v>72</v>
      </c>
      <c r="AY188" s="169" t="s">
        <v>132</v>
      </c>
    </row>
    <row r="189" spans="2:65" s="12" customFormat="1">
      <c r="B189" s="153"/>
      <c r="D189" s="154" t="s">
        <v>192</v>
      </c>
      <c r="E189" s="155" t="s">
        <v>3</v>
      </c>
      <c r="F189" s="156" t="s">
        <v>293</v>
      </c>
      <c r="H189" s="157">
        <v>316.25</v>
      </c>
      <c r="I189" s="158"/>
      <c r="L189" s="153"/>
      <c r="M189" s="159"/>
      <c r="T189" s="160"/>
      <c r="AT189" s="155" t="s">
        <v>192</v>
      </c>
      <c r="AU189" s="155" t="s">
        <v>82</v>
      </c>
      <c r="AV189" s="12" t="s">
        <v>82</v>
      </c>
      <c r="AW189" s="12" t="s">
        <v>33</v>
      </c>
      <c r="AX189" s="12" t="s">
        <v>72</v>
      </c>
      <c r="AY189" s="155" t="s">
        <v>132</v>
      </c>
    </row>
    <row r="190" spans="2:65" s="13" customFormat="1">
      <c r="B190" s="161"/>
      <c r="D190" s="154" t="s">
        <v>192</v>
      </c>
      <c r="E190" s="162" t="s">
        <v>3</v>
      </c>
      <c r="F190" s="163" t="s">
        <v>194</v>
      </c>
      <c r="H190" s="164">
        <v>316.25</v>
      </c>
      <c r="I190" s="165"/>
      <c r="L190" s="161"/>
      <c r="M190" s="166"/>
      <c r="T190" s="167"/>
      <c r="AT190" s="162" t="s">
        <v>192</v>
      </c>
      <c r="AU190" s="162" t="s">
        <v>82</v>
      </c>
      <c r="AV190" s="13" t="s">
        <v>150</v>
      </c>
      <c r="AW190" s="13" t="s">
        <v>33</v>
      </c>
      <c r="AX190" s="13" t="s">
        <v>80</v>
      </c>
      <c r="AY190" s="162" t="s">
        <v>132</v>
      </c>
    </row>
    <row r="191" spans="2:65" s="1" customFormat="1" ht="47.55" customHeight="1">
      <c r="B191" s="132"/>
      <c r="C191" s="133" t="s">
        <v>322</v>
      </c>
      <c r="D191" s="133" t="s">
        <v>135</v>
      </c>
      <c r="E191" s="134" t="s">
        <v>323</v>
      </c>
      <c r="F191" s="135" t="s">
        <v>324</v>
      </c>
      <c r="G191" s="136" t="s">
        <v>225</v>
      </c>
      <c r="H191" s="137">
        <v>100</v>
      </c>
      <c r="I191" s="138"/>
      <c r="J191" s="139">
        <f>ROUND(I191*H191,2)</f>
        <v>0</v>
      </c>
      <c r="K191" s="140"/>
      <c r="L191" s="32"/>
      <c r="M191" s="141" t="s">
        <v>3</v>
      </c>
      <c r="N191" s="142" t="s">
        <v>43</v>
      </c>
      <c r="P191" s="143">
        <f>O191*H191</f>
        <v>0</v>
      </c>
      <c r="Q191" s="143">
        <v>6.0000000000000002E-5</v>
      </c>
      <c r="R191" s="143">
        <f>Q191*H191</f>
        <v>6.0000000000000001E-3</v>
      </c>
      <c r="S191" s="143">
        <v>0</v>
      </c>
      <c r="T191" s="144">
        <f>S191*H191</f>
        <v>0</v>
      </c>
      <c r="AR191" s="145" t="s">
        <v>150</v>
      </c>
      <c r="AT191" s="145" t="s">
        <v>135</v>
      </c>
      <c r="AU191" s="145" t="s">
        <v>82</v>
      </c>
      <c r="AY191" s="17" t="s">
        <v>132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80</v>
      </c>
      <c r="BK191" s="146">
        <f>ROUND(I191*H191,2)</f>
        <v>0</v>
      </c>
      <c r="BL191" s="17" t="s">
        <v>150</v>
      </c>
      <c r="BM191" s="145" t="s">
        <v>325</v>
      </c>
    </row>
    <row r="192" spans="2:65" s="1" customFormat="1" ht="23.4" customHeight="1">
      <c r="B192" s="132"/>
      <c r="C192" s="133" t="s">
        <v>326</v>
      </c>
      <c r="D192" s="133" t="s">
        <v>135</v>
      </c>
      <c r="E192" s="134" t="s">
        <v>327</v>
      </c>
      <c r="F192" s="135" t="s">
        <v>328</v>
      </c>
      <c r="G192" s="136" t="s">
        <v>329</v>
      </c>
      <c r="H192" s="137">
        <v>123</v>
      </c>
      <c r="I192" s="138"/>
      <c r="J192" s="139">
        <f>ROUND(I192*H192,2)</f>
        <v>0</v>
      </c>
      <c r="K192" s="140"/>
      <c r="L192" s="32"/>
      <c r="M192" s="141" t="s">
        <v>3</v>
      </c>
      <c r="N192" s="142" t="s">
        <v>43</v>
      </c>
      <c r="P192" s="143">
        <f>O192*H192</f>
        <v>0</v>
      </c>
      <c r="Q192" s="143">
        <v>0</v>
      </c>
      <c r="R192" s="143">
        <f>Q192*H192</f>
        <v>0</v>
      </c>
      <c r="S192" s="143">
        <v>0</v>
      </c>
      <c r="T192" s="144">
        <f>S192*H192</f>
        <v>0</v>
      </c>
      <c r="AR192" s="145" t="s">
        <v>150</v>
      </c>
      <c r="AT192" s="145" t="s">
        <v>135</v>
      </c>
      <c r="AU192" s="145" t="s">
        <v>82</v>
      </c>
      <c r="AY192" s="17" t="s">
        <v>132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80</v>
      </c>
      <c r="BK192" s="146">
        <f>ROUND(I192*H192,2)</f>
        <v>0</v>
      </c>
      <c r="BL192" s="17" t="s">
        <v>150</v>
      </c>
      <c r="BM192" s="145" t="s">
        <v>330</v>
      </c>
    </row>
    <row r="193" spans="2:65" s="12" customFormat="1">
      <c r="B193" s="153"/>
      <c r="D193" s="154" t="s">
        <v>192</v>
      </c>
      <c r="E193" s="155" t="s">
        <v>3</v>
      </c>
      <c r="F193" s="156" t="s">
        <v>331</v>
      </c>
      <c r="H193" s="157">
        <v>123</v>
      </c>
      <c r="I193" s="158"/>
      <c r="L193" s="153"/>
      <c r="M193" s="159"/>
      <c r="T193" s="160"/>
      <c r="AT193" s="155" t="s">
        <v>192</v>
      </c>
      <c r="AU193" s="155" t="s">
        <v>82</v>
      </c>
      <c r="AV193" s="12" t="s">
        <v>82</v>
      </c>
      <c r="AW193" s="12" t="s">
        <v>33</v>
      </c>
      <c r="AX193" s="12" t="s">
        <v>72</v>
      </c>
      <c r="AY193" s="155" t="s">
        <v>132</v>
      </c>
    </row>
    <row r="194" spans="2:65" s="13" customFormat="1">
      <c r="B194" s="161"/>
      <c r="D194" s="154" t="s">
        <v>192</v>
      </c>
      <c r="E194" s="162" t="s">
        <v>3</v>
      </c>
      <c r="F194" s="163" t="s">
        <v>194</v>
      </c>
      <c r="H194" s="164">
        <v>123</v>
      </c>
      <c r="I194" s="165"/>
      <c r="L194" s="161"/>
      <c r="M194" s="166"/>
      <c r="T194" s="167"/>
      <c r="AT194" s="162" t="s">
        <v>192</v>
      </c>
      <c r="AU194" s="162" t="s">
        <v>82</v>
      </c>
      <c r="AV194" s="13" t="s">
        <v>150</v>
      </c>
      <c r="AW194" s="13" t="s">
        <v>33</v>
      </c>
      <c r="AX194" s="13" t="s">
        <v>80</v>
      </c>
      <c r="AY194" s="162" t="s">
        <v>132</v>
      </c>
    </row>
    <row r="195" spans="2:65" s="1" customFormat="1" ht="23.4" customHeight="1">
      <c r="B195" s="132"/>
      <c r="C195" s="133" t="s">
        <v>332</v>
      </c>
      <c r="D195" s="133" t="s">
        <v>135</v>
      </c>
      <c r="E195" s="134" t="s">
        <v>333</v>
      </c>
      <c r="F195" s="135" t="s">
        <v>334</v>
      </c>
      <c r="G195" s="136" t="s">
        <v>243</v>
      </c>
      <c r="H195" s="137">
        <v>0.14000000000000001</v>
      </c>
      <c r="I195" s="138"/>
      <c r="J195" s="139">
        <f t="shared" ref="J195:J201" si="0">ROUND(I195*H195,2)</f>
        <v>0</v>
      </c>
      <c r="K195" s="140"/>
      <c r="L195" s="32"/>
      <c r="M195" s="141" t="s">
        <v>3</v>
      </c>
      <c r="N195" s="142" t="s">
        <v>43</v>
      </c>
      <c r="P195" s="143">
        <f t="shared" ref="P195:P201" si="1">O195*H195</f>
        <v>0</v>
      </c>
      <c r="Q195" s="143">
        <v>1.0160100000000001</v>
      </c>
      <c r="R195" s="143">
        <f t="shared" ref="R195:R201" si="2">Q195*H195</f>
        <v>0.14224140000000002</v>
      </c>
      <c r="S195" s="143">
        <v>0</v>
      </c>
      <c r="T195" s="144">
        <f t="shared" ref="T195:T201" si="3">S195*H195</f>
        <v>0</v>
      </c>
      <c r="AR195" s="145" t="s">
        <v>150</v>
      </c>
      <c r="AT195" s="145" t="s">
        <v>135</v>
      </c>
      <c r="AU195" s="145" t="s">
        <v>82</v>
      </c>
      <c r="AY195" s="17" t="s">
        <v>132</v>
      </c>
      <c r="BE195" s="146">
        <f t="shared" ref="BE195:BE201" si="4">IF(N195="základní",J195,0)</f>
        <v>0</v>
      </c>
      <c r="BF195" s="146">
        <f t="shared" ref="BF195:BF201" si="5">IF(N195="snížená",J195,0)</f>
        <v>0</v>
      </c>
      <c r="BG195" s="146">
        <f t="shared" ref="BG195:BG201" si="6">IF(N195="zákl. přenesená",J195,0)</f>
        <v>0</v>
      </c>
      <c r="BH195" s="146">
        <f t="shared" ref="BH195:BH201" si="7">IF(N195="sníž. přenesená",J195,0)</f>
        <v>0</v>
      </c>
      <c r="BI195" s="146">
        <f t="shared" ref="BI195:BI201" si="8">IF(N195="nulová",J195,0)</f>
        <v>0</v>
      </c>
      <c r="BJ195" s="17" t="s">
        <v>80</v>
      </c>
      <c r="BK195" s="146">
        <f t="shared" ref="BK195:BK201" si="9">ROUND(I195*H195,2)</f>
        <v>0</v>
      </c>
      <c r="BL195" s="17" t="s">
        <v>150</v>
      </c>
      <c r="BM195" s="145" t="s">
        <v>335</v>
      </c>
    </row>
    <row r="196" spans="2:65" s="1" customFormat="1" ht="23.4" customHeight="1">
      <c r="B196" s="132"/>
      <c r="C196" s="133" t="s">
        <v>336</v>
      </c>
      <c r="D196" s="133" t="s">
        <v>135</v>
      </c>
      <c r="E196" s="134" t="s">
        <v>337</v>
      </c>
      <c r="F196" s="135" t="s">
        <v>338</v>
      </c>
      <c r="G196" s="136" t="s">
        <v>190</v>
      </c>
      <c r="H196" s="137">
        <v>316.25</v>
      </c>
      <c r="I196" s="138"/>
      <c r="J196" s="139">
        <f t="shared" si="0"/>
        <v>0</v>
      </c>
      <c r="K196" s="140"/>
      <c r="L196" s="32"/>
      <c r="M196" s="141" t="s">
        <v>3</v>
      </c>
      <c r="N196" s="142" t="s">
        <v>43</v>
      </c>
      <c r="P196" s="143">
        <f t="shared" si="1"/>
        <v>0</v>
      </c>
      <c r="Q196" s="143">
        <v>4.6999999999999999E-4</v>
      </c>
      <c r="R196" s="143">
        <f t="shared" si="2"/>
        <v>0.14863750000000001</v>
      </c>
      <c r="S196" s="143">
        <v>0</v>
      </c>
      <c r="T196" s="144">
        <f t="shared" si="3"/>
        <v>0</v>
      </c>
      <c r="AR196" s="145" t="s">
        <v>150</v>
      </c>
      <c r="AT196" s="145" t="s">
        <v>135</v>
      </c>
      <c r="AU196" s="145" t="s">
        <v>82</v>
      </c>
      <c r="AY196" s="17" t="s">
        <v>132</v>
      </c>
      <c r="BE196" s="146">
        <f t="shared" si="4"/>
        <v>0</v>
      </c>
      <c r="BF196" s="146">
        <f t="shared" si="5"/>
        <v>0</v>
      </c>
      <c r="BG196" s="146">
        <f t="shared" si="6"/>
        <v>0</v>
      </c>
      <c r="BH196" s="146">
        <f t="shared" si="7"/>
        <v>0</v>
      </c>
      <c r="BI196" s="146">
        <f t="shared" si="8"/>
        <v>0</v>
      </c>
      <c r="BJ196" s="17" t="s">
        <v>80</v>
      </c>
      <c r="BK196" s="146">
        <f t="shared" si="9"/>
        <v>0</v>
      </c>
      <c r="BL196" s="17" t="s">
        <v>150</v>
      </c>
      <c r="BM196" s="145" t="s">
        <v>339</v>
      </c>
    </row>
    <row r="197" spans="2:65" s="1" customFormat="1" ht="36.75" customHeight="1">
      <c r="B197" s="132"/>
      <c r="C197" s="133" t="s">
        <v>340</v>
      </c>
      <c r="D197" s="133" t="s">
        <v>135</v>
      </c>
      <c r="E197" s="134" t="s">
        <v>341</v>
      </c>
      <c r="F197" s="135" t="s">
        <v>342</v>
      </c>
      <c r="G197" s="136" t="s">
        <v>190</v>
      </c>
      <c r="H197" s="137">
        <v>316.25</v>
      </c>
      <c r="I197" s="138"/>
      <c r="J197" s="139">
        <f t="shared" si="0"/>
        <v>0</v>
      </c>
      <c r="K197" s="140"/>
      <c r="L197" s="32"/>
      <c r="M197" s="141" t="s">
        <v>3</v>
      </c>
      <c r="N197" s="142" t="s">
        <v>43</v>
      </c>
      <c r="P197" s="143">
        <f t="shared" si="1"/>
        <v>0</v>
      </c>
      <c r="Q197" s="143">
        <v>0</v>
      </c>
      <c r="R197" s="143">
        <f t="shared" si="2"/>
        <v>0</v>
      </c>
      <c r="S197" s="143">
        <v>7.0000000000000001E-3</v>
      </c>
      <c r="T197" s="144">
        <f t="shared" si="3"/>
        <v>2.2137500000000001</v>
      </c>
      <c r="AR197" s="145" t="s">
        <v>150</v>
      </c>
      <c r="AT197" s="145" t="s">
        <v>135</v>
      </c>
      <c r="AU197" s="145" t="s">
        <v>82</v>
      </c>
      <c r="AY197" s="17" t="s">
        <v>132</v>
      </c>
      <c r="BE197" s="146">
        <f t="shared" si="4"/>
        <v>0</v>
      </c>
      <c r="BF197" s="146">
        <f t="shared" si="5"/>
        <v>0</v>
      </c>
      <c r="BG197" s="146">
        <f t="shared" si="6"/>
        <v>0</v>
      </c>
      <c r="BH197" s="146">
        <f t="shared" si="7"/>
        <v>0</v>
      </c>
      <c r="BI197" s="146">
        <f t="shared" si="8"/>
        <v>0</v>
      </c>
      <c r="BJ197" s="17" t="s">
        <v>80</v>
      </c>
      <c r="BK197" s="146">
        <f t="shared" si="9"/>
        <v>0</v>
      </c>
      <c r="BL197" s="17" t="s">
        <v>150</v>
      </c>
      <c r="BM197" s="145" t="s">
        <v>343</v>
      </c>
    </row>
    <row r="198" spans="2:65" s="1" customFormat="1" ht="42.75" customHeight="1">
      <c r="B198" s="132"/>
      <c r="C198" s="133" t="s">
        <v>344</v>
      </c>
      <c r="D198" s="133" t="s">
        <v>135</v>
      </c>
      <c r="E198" s="134" t="s">
        <v>345</v>
      </c>
      <c r="F198" s="135" t="s">
        <v>346</v>
      </c>
      <c r="G198" s="136" t="s">
        <v>190</v>
      </c>
      <c r="H198" s="137">
        <v>4111.25</v>
      </c>
      <c r="I198" s="138"/>
      <c r="J198" s="139">
        <f t="shared" si="0"/>
        <v>0</v>
      </c>
      <c r="K198" s="140"/>
      <c r="L198" s="32"/>
      <c r="M198" s="141" t="s">
        <v>3</v>
      </c>
      <c r="N198" s="142" t="s">
        <v>43</v>
      </c>
      <c r="P198" s="143">
        <f t="shared" si="1"/>
        <v>0</v>
      </c>
      <c r="Q198" s="143">
        <v>0</v>
      </c>
      <c r="R198" s="143">
        <f t="shared" si="2"/>
        <v>0</v>
      </c>
      <c r="S198" s="143">
        <v>2.3E-3</v>
      </c>
      <c r="T198" s="144">
        <f t="shared" si="3"/>
        <v>9.4558750000000007</v>
      </c>
      <c r="AR198" s="145" t="s">
        <v>150</v>
      </c>
      <c r="AT198" s="145" t="s">
        <v>135</v>
      </c>
      <c r="AU198" s="145" t="s">
        <v>82</v>
      </c>
      <c r="AY198" s="17" t="s">
        <v>132</v>
      </c>
      <c r="BE198" s="146">
        <f t="shared" si="4"/>
        <v>0</v>
      </c>
      <c r="BF198" s="146">
        <f t="shared" si="5"/>
        <v>0</v>
      </c>
      <c r="BG198" s="146">
        <f t="shared" si="6"/>
        <v>0</v>
      </c>
      <c r="BH198" s="146">
        <f t="shared" si="7"/>
        <v>0</v>
      </c>
      <c r="BI198" s="146">
        <f t="shared" si="8"/>
        <v>0</v>
      </c>
      <c r="BJ198" s="17" t="s">
        <v>80</v>
      </c>
      <c r="BK198" s="146">
        <f t="shared" si="9"/>
        <v>0</v>
      </c>
      <c r="BL198" s="17" t="s">
        <v>150</v>
      </c>
      <c r="BM198" s="145" t="s">
        <v>347</v>
      </c>
    </row>
    <row r="199" spans="2:65" s="1" customFormat="1" ht="31.95" customHeight="1">
      <c r="B199" s="132"/>
      <c r="C199" s="133" t="s">
        <v>348</v>
      </c>
      <c r="D199" s="133" t="s">
        <v>135</v>
      </c>
      <c r="E199" s="134" t="s">
        <v>349</v>
      </c>
      <c r="F199" s="135" t="s">
        <v>350</v>
      </c>
      <c r="G199" s="136" t="s">
        <v>190</v>
      </c>
      <c r="H199" s="137">
        <v>316.25</v>
      </c>
      <c r="I199" s="138"/>
      <c r="J199" s="139">
        <f t="shared" si="0"/>
        <v>0</v>
      </c>
      <c r="K199" s="140"/>
      <c r="L199" s="32"/>
      <c r="M199" s="141" t="s">
        <v>3</v>
      </c>
      <c r="N199" s="142" t="s">
        <v>43</v>
      </c>
      <c r="P199" s="143">
        <f t="shared" si="1"/>
        <v>0</v>
      </c>
      <c r="Q199" s="143">
        <v>0</v>
      </c>
      <c r="R199" s="143">
        <f t="shared" si="2"/>
        <v>0</v>
      </c>
      <c r="S199" s="143">
        <v>0</v>
      </c>
      <c r="T199" s="144">
        <f t="shared" si="3"/>
        <v>0</v>
      </c>
      <c r="AR199" s="145" t="s">
        <v>150</v>
      </c>
      <c r="AT199" s="145" t="s">
        <v>135</v>
      </c>
      <c r="AU199" s="145" t="s">
        <v>82</v>
      </c>
      <c r="AY199" s="17" t="s">
        <v>132</v>
      </c>
      <c r="BE199" s="146">
        <f t="shared" si="4"/>
        <v>0</v>
      </c>
      <c r="BF199" s="146">
        <f t="shared" si="5"/>
        <v>0</v>
      </c>
      <c r="BG199" s="146">
        <f t="shared" si="6"/>
        <v>0</v>
      </c>
      <c r="BH199" s="146">
        <f t="shared" si="7"/>
        <v>0</v>
      </c>
      <c r="BI199" s="146">
        <f t="shared" si="8"/>
        <v>0</v>
      </c>
      <c r="BJ199" s="17" t="s">
        <v>80</v>
      </c>
      <c r="BK199" s="146">
        <f t="shared" si="9"/>
        <v>0</v>
      </c>
      <c r="BL199" s="17" t="s">
        <v>150</v>
      </c>
      <c r="BM199" s="145" t="s">
        <v>351</v>
      </c>
    </row>
    <row r="200" spans="2:65" s="1" customFormat="1" ht="36.75" customHeight="1">
      <c r="B200" s="132"/>
      <c r="C200" s="133" t="s">
        <v>352</v>
      </c>
      <c r="D200" s="133" t="s">
        <v>135</v>
      </c>
      <c r="E200" s="134" t="s">
        <v>353</v>
      </c>
      <c r="F200" s="135" t="s">
        <v>354</v>
      </c>
      <c r="G200" s="136" t="s">
        <v>190</v>
      </c>
      <c r="H200" s="137">
        <v>316.25</v>
      </c>
      <c r="I200" s="138"/>
      <c r="J200" s="139">
        <f t="shared" si="0"/>
        <v>0</v>
      </c>
      <c r="K200" s="140"/>
      <c r="L200" s="32"/>
      <c r="M200" s="141" t="s">
        <v>3</v>
      </c>
      <c r="N200" s="142" t="s">
        <v>43</v>
      </c>
      <c r="P200" s="143">
        <f t="shared" si="1"/>
        <v>0</v>
      </c>
      <c r="Q200" s="143">
        <v>9.4999999999999998E-3</v>
      </c>
      <c r="R200" s="143">
        <f t="shared" si="2"/>
        <v>3.004375</v>
      </c>
      <c r="S200" s="143">
        <v>0</v>
      </c>
      <c r="T200" s="144">
        <f t="shared" si="3"/>
        <v>0</v>
      </c>
      <c r="AR200" s="145" t="s">
        <v>150</v>
      </c>
      <c r="AT200" s="145" t="s">
        <v>135</v>
      </c>
      <c r="AU200" s="145" t="s">
        <v>82</v>
      </c>
      <c r="AY200" s="17" t="s">
        <v>132</v>
      </c>
      <c r="BE200" s="146">
        <f t="shared" si="4"/>
        <v>0</v>
      </c>
      <c r="BF200" s="146">
        <f t="shared" si="5"/>
        <v>0</v>
      </c>
      <c r="BG200" s="146">
        <f t="shared" si="6"/>
        <v>0</v>
      </c>
      <c r="BH200" s="146">
        <f t="shared" si="7"/>
        <v>0</v>
      </c>
      <c r="BI200" s="146">
        <f t="shared" si="8"/>
        <v>0</v>
      </c>
      <c r="BJ200" s="17" t="s">
        <v>80</v>
      </c>
      <c r="BK200" s="146">
        <f t="shared" si="9"/>
        <v>0</v>
      </c>
      <c r="BL200" s="17" t="s">
        <v>150</v>
      </c>
      <c r="BM200" s="145" t="s">
        <v>355</v>
      </c>
    </row>
    <row r="201" spans="2:65" s="1" customFormat="1" ht="42.75" customHeight="1">
      <c r="B201" s="132"/>
      <c r="C201" s="133" t="s">
        <v>356</v>
      </c>
      <c r="D201" s="133" t="s">
        <v>135</v>
      </c>
      <c r="E201" s="134" t="s">
        <v>357</v>
      </c>
      <c r="F201" s="135" t="s">
        <v>358</v>
      </c>
      <c r="G201" s="136" t="s">
        <v>329</v>
      </c>
      <c r="H201" s="137">
        <v>250</v>
      </c>
      <c r="I201" s="138"/>
      <c r="J201" s="139">
        <f t="shared" si="0"/>
        <v>0</v>
      </c>
      <c r="K201" s="140"/>
      <c r="L201" s="32"/>
      <c r="M201" s="141" t="s">
        <v>3</v>
      </c>
      <c r="N201" s="142" t="s">
        <v>43</v>
      </c>
      <c r="P201" s="143">
        <f t="shared" si="1"/>
        <v>0</v>
      </c>
      <c r="Q201" s="143">
        <v>1.23E-3</v>
      </c>
      <c r="R201" s="143">
        <f t="shared" si="2"/>
        <v>0.3075</v>
      </c>
      <c r="S201" s="143">
        <v>0</v>
      </c>
      <c r="T201" s="144">
        <f t="shared" si="3"/>
        <v>0</v>
      </c>
      <c r="AR201" s="145" t="s">
        <v>150</v>
      </c>
      <c r="AT201" s="145" t="s">
        <v>135</v>
      </c>
      <c r="AU201" s="145" t="s">
        <v>82</v>
      </c>
      <c r="AY201" s="17" t="s">
        <v>132</v>
      </c>
      <c r="BE201" s="146">
        <f t="shared" si="4"/>
        <v>0</v>
      </c>
      <c r="BF201" s="146">
        <f t="shared" si="5"/>
        <v>0</v>
      </c>
      <c r="BG201" s="146">
        <f t="shared" si="6"/>
        <v>0</v>
      </c>
      <c r="BH201" s="146">
        <f t="shared" si="7"/>
        <v>0</v>
      </c>
      <c r="BI201" s="146">
        <f t="shared" si="8"/>
        <v>0</v>
      </c>
      <c r="BJ201" s="17" t="s">
        <v>80</v>
      </c>
      <c r="BK201" s="146">
        <f t="shared" si="9"/>
        <v>0</v>
      </c>
      <c r="BL201" s="17" t="s">
        <v>150</v>
      </c>
      <c r="BM201" s="145" t="s">
        <v>359</v>
      </c>
    </row>
    <row r="202" spans="2:65" s="11" customFormat="1" ht="22.8" customHeight="1">
      <c r="B202" s="120"/>
      <c r="D202" s="121" t="s">
        <v>71</v>
      </c>
      <c r="E202" s="130" t="s">
        <v>360</v>
      </c>
      <c r="F202" s="130" t="s">
        <v>361</v>
      </c>
      <c r="I202" s="123"/>
      <c r="J202" s="131">
        <f>BK202</f>
        <v>0</v>
      </c>
      <c r="L202" s="120"/>
      <c r="M202" s="125"/>
      <c r="P202" s="126">
        <f>P203</f>
        <v>0</v>
      </c>
      <c r="R202" s="126">
        <f>R203</f>
        <v>0</v>
      </c>
      <c r="T202" s="127">
        <f>T203</f>
        <v>0</v>
      </c>
      <c r="AR202" s="121" t="s">
        <v>80</v>
      </c>
      <c r="AT202" s="128" t="s">
        <v>71</v>
      </c>
      <c r="AU202" s="128" t="s">
        <v>80</v>
      </c>
      <c r="AY202" s="121" t="s">
        <v>132</v>
      </c>
      <c r="BK202" s="129">
        <f>BK203</f>
        <v>0</v>
      </c>
    </row>
    <row r="203" spans="2:65" s="1" customFormat="1" ht="42.75" customHeight="1">
      <c r="B203" s="132"/>
      <c r="C203" s="133" t="s">
        <v>362</v>
      </c>
      <c r="D203" s="133" t="s">
        <v>135</v>
      </c>
      <c r="E203" s="134" t="s">
        <v>363</v>
      </c>
      <c r="F203" s="135" t="s">
        <v>364</v>
      </c>
      <c r="G203" s="136" t="s">
        <v>243</v>
      </c>
      <c r="H203" s="137">
        <v>734.10799999999995</v>
      </c>
      <c r="I203" s="138"/>
      <c r="J203" s="139">
        <f>ROUND(I203*H203,2)</f>
        <v>0</v>
      </c>
      <c r="K203" s="140"/>
      <c r="L203" s="32"/>
      <c r="M203" s="141" t="s">
        <v>3</v>
      </c>
      <c r="N203" s="142" t="s">
        <v>43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AR203" s="145" t="s">
        <v>150</v>
      </c>
      <c r="AT203" s="145" t="s">
        <v>135</v>
      </c>
      <c r="AU203" s="145" t="s">
        <v>82</v>
      </c>
      <c r="AY203" s="17" t="s">
        <v>132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80</v>
      </c>
      <c r="BK203" s="146">
        <f>ROUND(I203*H203,2)</f>
        <v>0</v>
      </c>
      <c r="BL203" s="17" t="s">
        <v>150</v>
      </c>
      <c r="BM203" s="145" t="s">
        <v>365</v>
      </c>
    </row>
    <row r="204" spans="2:65" s="11" customFormat="1" ht="25.95" customHeight="1">
      <c r="B204" s="120"/>
      <c r="D204" s="121" t="s">
        <v>71</v>
      </c>
      <c r="E204" s="122" t="s">
        <v>366</v>
      </c>
      <c r="F204" s="122" t="s">
        <v>367</v>
      </c>
      <c r="I204" s="123"/>
      <c r="J204" s="124">
        <f>BK204</f>
        <v>0</v>
      </c>
      <c r="L204" s="120"/>
      <c r="M204" s="125"/>
      <c r="P204" s="126">
        <f>P205</f>
        <v>0</v>
      </c>
      <c r="R204" s="126">
        <f>R205</f>
        <v>0.45635000000000003</v>
      </c>
      <c r="T204" s="127">
        <f>T205</f>
        <v>0</v>
      </c>
      <c r="AR204" s="121" t="s">
        <v>82</v>
      </c>
      <c r="AT204" s="128" t="s">
        <v>71</v>
      </c>
      <c r="AU204" s="128" t="s">
        <v>72</v>
      </c>
      <c r="AY204" s="121" t="s">
        <v>132</v>
      </c>
      <c r="BK204" s="129">
        <f>BK205</f>
        <v>0</v>
      </c>
    </row>
    <row r="205" spans="2:65" s="11" customFormat="1" ht="22.8" customHeight="1">
      <c r="B205" s="120"/>
      <c r="D205" s="121" t="s">
        <v>71</v>
      </c>
      <c r="E205" s="130" t="s">
        <v>368</v>
      </c>
      <c r="F205" s="130" t="s">
        <v>369</v>
      </c>
      <c r="I205" s="123"/>
      <c r="J205" s="131">
        <f>BK205</f>
        <v>0</v>
      </c>
      <c r="L205" s="120"/>
      <c r="M205" s="125"/>
      <c r="P205" s="126">
        <f>P206+SUM(P207:P219)</f>
        <v>0</v>
      </c>
      <c r="R205" s="126">
        <f>R206+SUM(R207:R219)</f>
        <v>0.45635000000000003</v>
      </c>
      <c r="T205" s="127">
        <f>T206+SUM(T207:T219)</f>
        <v>0</v>
      </c>
      <c r="AR205" s="121" t="s">
        <v>82</v>
      </c>
      <c r="AT205" s="128" t="s">
        <v>71</v>
      </c>
      <c r="AU205" s="128" t="s">
        <v>80</v>
      </c>
      <c r="AY205" s="121" t="s">
        <v>132</v>
      </c>
      <c r="BK205" s="129">
        <f>BK206+SUM(BK207:BK219)</f>
        <v>0</v>
      </c>
    </row>
    <row r="206" spans="2:65" s="1" customFormat="1" ht="16.350000000000001" customHeight="1">
      <c r="B206" s="132"/>
      <c r="C206" s="133" t="s">
        <v>370</v>
      </c>
      <c r="D206" s="133" t="s">
        <v>135</v>
      </c>
      <c r="E206" s="134" t="s">
        <v>371</v>
      </c>
      <c r="F206" s="135" t="s">
        <v>372</v>
      </c>
      <c r="G206" s="136" t="s">
        <v>373</v>
      </c>
      <c r="H206" s="137">
        <v>303</v>
      </c>
      <c r="I206" s="138"/>
      <c r="J206" s="139">
        <f>ROUND(I206*H206,2)</f>
        <v>0</v>
      </c>
      <c r="K206" s="140"/>
      <c r="L206" s="32"/>
      <c r="M206" s="141" t="s">
        <v>3</v>
      </c>
      <c r="N206" s="142" t="s">
        <v>43</v>
      </c>
      <c r="P206" s="143">
        <f>O206*H206</f>
        <v>0</v>
      </c>
      <c r="Q206" s="143">
        <v>0</v>
      </c>
      <c r="R206" s="143">
        <f>Q206*H206</f>
        <v>0</v>
      </c>
      <c r="S206" s="143">
        <v>0</v>
      </c>
      <c r="T206" s="144">
        <f>S206*H206</f>
        <v>0</v>
      </c>
      <c r="AR206" s="145" t="s">
        <v>264</v>
      </c>
      <c r="AT206" s="145" t="s">
        <v>135</v>
      </c>
      <c r="AU206" s="145" t="s">
        <v>82</v>
      </c>
      <c r="AY206" s="17" t="s">
        <v>132</v>
      </c>
      <c r="BE206" s="146">
        <f>IF(N206="základní",J206,0)</f>
        <v>0</v>
      </c>
      <c r="BF206" s="146">
        <f>IF(N206="snížená",J206,0)</f>
        <v>0</v>
      </c>
      <c r="BG206" s="146">
        <f>IF(N206="zákl. přenesená",J206,0)</f>
        <v>0</v>
      </c>
      <c r="BH206" s="146">
        <f>IF(N206="sníž. přenesená",J206,0)</f>
        <v>0</v>
      </c>
      <c r="BI206" s="146">
        <f>IF(N206="nulová",J206,0)</f>
        <v>0</v>
      </c>
      <c r="BJ206" s="17" t="s">
        <v>80</v>
      </c>
      <c r="BK206" s="146">
        <f>ROUND(I206*H206,2)</f>
        <v>0</v>
      </c>
      <c r="BL206" s="17" t="s">
        <v>264</v>
      </c>
      <c r="BM206" s="145" t="s">
        <v>374</v>
      </c>
    </row>
    <row r="207" spans="2:65" s="14" customFormat="1">
      <c r="B207" s="168"/>
      <c r="D207" s="154" t="s">
        <v>192</v>
      </c>
      <c r="E207" s="169" t="s">
        <v>3</v>
      </c>
      <c r="F207" s="170" t="s">
        <v>375</v>
      </c>
      <c r="H207" s="169" t="s">
        <v>3</v>
      </c>
      <c r="I207" s="171"/>
      <c r="L207" s="168"/>
      <c r="M207" s="172"/>
      <c r="T207" s="173"/>
      <c r="AT207" s="169" t="s">
        <v>192</v>
      </c>
      <c r="AU207" s="169" t="s">
        <v>82</v>
      </c>
      <c r="AV207" s="14" t="s">
        <v>80</v>
      </c>
      <c r="AW207" s="14" t="s">
        <v>33</v>
      </c>
      <c r="AX207" s="14" t="s">
        <v>72</v>
      </c>
      <c r="AY207" s="169" t="s">
        <v>132</v>
      </c>
    </row>
    <row r="208" spans="2:65" s="12" customFormat="1">
      <c r="B208" s="153"/>
      <c r="D208" s="154" t="s">
        <v>192</v>
      </c>
      <c r="E208" s="155" t="s">
        <v>3</v>
      </c>
      <c r="F208" s="156" t="s">
        <v>376</v>
      </c>
      <c r="H208" s="157">
        <v>303</v>
      </c>
      <c r="I208" s="158"/>
      <c r="L208" s="153"/>
      <c r="M208" s="159"/>
      <c r="T208" s="160"/>
      <c r="AT208" s="155" t="s">
        <v>192</v>
      </c>
      <c r="AU208" s="155" t="s">
        <v>82</v>
      </c>
      <c r="AV208" s="12" t="s">
        <v>82</v>
      </c>
      <c r="AW208" s="12" t="s">
        <v>33</v>
      </c>
      <c r="AX208" s="12" t="s">
        <v>72</v>
      </c>
      <c r="AY208" s="155" t="s">
        <v>132</v>
      </c>
    </row>
    <row r="209" spans="2:65" s="13" customFormat="1">
      <c r="B209" s="161"/>
      <c r="D209" s="154" t="s">
        <v>192</v>
      </c>
      <c r="E209" s="162" t="s">
        <v>3</v>
      </c>
      <c r="F209" s="163" t="s">
        <v>194</v>
      </c>
      <c r="H209" s="164">
        <v>303</v>
      </c>
      <c r="I209" s="165"/>
      <c r="L209" s="161"/>
      <c r="M209" s="166"/>
      <c r="T209" s="167"/>
      <c r="AT209" s="162" t="s">
        <v>192</v>
      </c>
      <c r="AU209" s="162" t="s">
        <v>82</v>
      </c>
      <c r="AV209" s="13" t="s">
        <v>150</v>
      </c>
      <c r="AW209" s="13" t="s">
        <v>33</v>
      </c>
      <c r="AX209" s="13" t="s">
        <v>80</v>
      </c>
      <c r="AY209" s="162" t="s">
        <v>132</v>
      </c>
    </row>
    <row r="210" spans="2:65" s="1" customFormat="1" ht="23.4" customHeight="1">
      <c r="B210" s="132"/>
      <c r="C210" s="174" t="s">
        <v>377</v>
      </c>
      <c r="D210" s="174" t="s">
        <v>378</v>
      </c>
      <c r="E210" s="175" t="s">
        <v>379</v>
      </c>
      <c r="F210" s="176" t="s">
        <v>380</v>
      </c>
      <c r="G210" s="177" t="s">
        <v>225</v>
      </c>
      <c r="H210" s="178">
        <v>72</v>
      </c>
      <c r="I210" s="179"/>
      <c r="J210" s="180">
        <f>ROUND(I210*H210,2)</f>
        <v>0</v>
      </c>
      <c r="K210" s="181"/>
      <c r="L210" s="182"/>
      <c r="M210" s="183" t="s">
        <v>3</v>
      </c>
      <c r="N210" s="184" t="s">
        <v>43</v>
      </c>
      <c r="P210" s="143">
        <f>O210*H210</f>
        <v>0</v>
      </c>
      <c r="Q210" s="143">
        <v>5.4400000000000004E-3</v>
      </c>
      <c r="R210" s="143">
        <f>Q210*H210</f>
        <v>0.39168000000000003</v>
      </c>
      <c r="S210" s="143">
        <v>0</v>
      </c>
      <c r="T210" s="144">
        <f>S210*H210</f>
        <v>0</v>
      </c>
      <c r="AR210" s="145" t="s">
        <v>340</v>
      </c>
      <c r="AT210" s="145" t="s">
        <v>378</v>
      </c>
      <c r="AU210" s="145" t="s">
        <v>82</v>
      </c>
      <c r="AY210" s="17" t="s">
        <v>132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7" t="s">
        <v>80</v>
      </c>
      <c r="BK210" s="146">
        <f>ROUND(I210*H210,2)</f>
        <v>0</v>
      </c>
      <c r="BL210" s="17" t="s">
        <v>264</v>
      </c>
      <c r="BM210" s="145" t="s">
        <v>381</v>
      </c>
    </row>
    <row r="211" spans="2:65" s="12" customFormat="1">
      <c r="B211" s="153"/>
      <c r="D211" s="154" t="s">
        <v>192</v>
      </c>
      <c r="E211" s="155" t="s">
        <v>3</v>
      </c>
      <c r="F211" s="156" t="s">
        <v>382</v>
      </c>
      <c r="H211" s="157">
        <v>72</v>
      </c>
      <c r="I211" s="158"/>
      <c r="L211" s="153"/>
      <c r="M211" s="159"/>
      <c r="T211" s="160"/>
      <c r="AT211" s="155" t="s">
        <v>192</v>
      </c>
      <c r="AU211" s="155" t="s">
        <v>82</v>
      </c>
      <c r="AV211" s="12" t="s">
        <v>82</v>
      </c>
      <c r="AW211" s="12" t="s">
        <v>33</v>
      </c>
      <c r="AX211" s="12" t="s">
        <v>72</v>
      </c>
      <c r="AY211" s="155" t="s">
        <v>132</v>
      </c>
    </row>
    <row r="212" spans="2:65" s="13" customFormat="1">
      <c r="B212" s="161"/>
      <c r="D212" s="154" t="s">
        <v>192</v>
      </c>
      <c r="E212" s="162" t="s">
        <v>3</v>
      </c>
      <c r="F212" s="163" t="s">
        <v>194</v>
      </c>
      <c r="H212" s="164">
        <v>72</v>
      </c>
      <c r="I212" s="165"/>
      <c r="L212" s="161"/>
      <c r="M212" s="166"/>
      <c r="T212" s="167"/>
      <c r="AT212" s="162" t="s">
        <v>192</v>
      </c>
      <c r="AU212" s="162" t="s">
        <v>82</v>
      </c>
      <c r="AV212" s="13" t="s">
        <v>150</v>
      </c>
      <c r="AW212" s="13" t="s">
        <v>33</v>
      </c>
      <c r="AX212" s="13" t="s">
        <v>80</v>
      </c>
      <c r="AY212" s="162" t="s">
        <v>132</v>
      </c>
    </row>
    <row r="213" spans="2:65" s="1" customFormat="1" ht="23.4" customHeight="1">
      <c r="B213" s="132"/>
      <c r="C213" s="133" t="s">
        <v>383</v>
      </c>
      <c r="D213" s="133" t="s">
        <v>135</v>
      </c>
      <c r="E213" s="134" t="s">
        <v>384</v>
      </c>
      <c r="F213" s="135" t="s">
        <v>385</v>
      </c>
      <c r="G213" s="136" t="s">
        <v>373</v>
      </c>
      <c r="H213" s="137">
        <v>303</v>
      </c>
      <c r="I213" s="138"/>
      <c r="J213" s="139">
        <f>ROUND(I213*H213,2)</f>
        <v>0</v>
      </c>
      <c r="K213" s="140"/>
      <c r="L213" s="32"/>
      <c r="M213" s="141" t="s">
        <v>3</v>
      </c>
      <c r="N213" s="142" t="s">
        <v>43</v>
      </c>
      <c r="P213" s="143">
        <f>O213*H213</f>
        <v>0</v>
      </c>
      <c r="Q213" s="143">
        <v>6.9999999999999994E-5</v>
      </c>
      <c r="R213" s="143">
        <f>Q213*H213</f>
        <v>2.121E-2</v>
      </c>
      <c r="S213" s="143">
        <v>0</v>
      </c>
      <c r="T213" s="144">
        <f>S213*H213</f>
        <v>0</v>
      </c>
      <c r="AR213" s="145" t="s">
        <v>264</v>
      </c>
      <c r="AT213" s="145" t="s">
        <v>135</v>
      </c>
      <c r="AU213" s="145" t="s">
        <v>82</v>
      </c>
      <c r="AY213" s="17" t="s">
        <v>132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80</v>
      </c>
      <c r="BK213" s="146">
        <f>ROUND(I213*H213,2)</f>
        <v>0</v>
      </c>
      <c r="BL213" s="17" t="s">
        <v>264</v>
      </c>
      <c r="BM213" s="145" t="s">
        <v>386</v>
      </c>
    </row>
    <row r="214" spans="2:65" s="14" customFormat="1">
      <c r="B214" s="168"/>
      <c r="D214" s="154" t="s">
        <v>192</v>
      </c>
      <c r="E214" s="169" t="s">
        <v>3</v>
      </c>
      <c r="F214" s="170" t="s">
        <v>387</v>
      </c>
      <c r="H214" s="169" t="s">
        <v>3</v>
      </c>
      <c r="I214" s="171"/>
      <c r="L214" s="168"/>
      <c r="M214" s="172"/>
      <c r="T214" s="173"/>
      <c r="AT214" s="169" t="s">
        <v>192</v>
      </c>
      <c r="AU214" s="169" t="s">
        <v>82</v>
      </c>
      <c r="AV214" s="14" t="s">
        <v>80</v>
      </c>
      <c r="AW214" s="14" t="s">
        <v>33</v>
      </c>
      <c r="AX214" s="14" t="s">
        <v>72</v>
      </c>
      <c r="AY214" s="169" t="s">
        <v>132</v>
      </c>
    </row>
    <row r="215" spans="2:65" s="12" customFormat="1">
      <c r="B215" s="153"/>
      <c r="D215" s="154" t="s">
        <v>192</v>
      </c>
      <c r="E215" s="155" t="s">
        <v>3</v>
      </c>
      <c r="F215" s="156" t="s">
        <v>376</v>
      </c>
      <c r="H215" s="157">
        <v>303</v>
      </c>
      <c r="I215" s="158"/>
      <c r="L215" s="153"/>
      <c r="M215" s="159"/>
      <c r="T215" s="160"/>
      <c r="AT215" s="155" t="s">
        <v>192</v>
      </c>
      <c r="AU215" s="155" t="s">
        <v>82</v>
      </c>
      <c r="AV215" s="12" t="s">
        <v>82</v>
      </c>
      <c r="AW215" s="12" t="s">
        <v>33</v>
      </c>
      <c r="AX215" s="12" t="s">
        <v>72</v>
      </c>
      <c r="AY215" s="155" t="s">
        <v>132</v>
      </c>
    </row>
    <row r="216" spans="2:65" s="13" customFormat="1">
      <c r="B216" s="161"/>
      <c r="D216" s="154" t="s">
        <v>192</v>
      </c>
      <c r="E216" s="162" t="s">
        <v>3</v>
      </c>
      <c r="F216" s="163" t="s">
        <v>194</v>
      </c>
      <c r="H216" s="164">
        <v>303</v>
      </c>
      <c r="I216" s="165"/>
      <c r="L216" s="161"/>
      <c r="M216" s="166"/>
      <c r="T216" s="167"/>
      <c r="AT216" s="162" t="s">
        <v>192</v>
      </c>
      <c r="AU216" s="162" t="s">
        <v>82</v>
      </c>
      <c r="AV216" s="13" t="s">
        <v>150</v>
      </c>
      <c r="AW216" s="13" t="s">
        <v>33</v>
      </c>
      <c r="AX216" s="13" t="s">
        <v>80</v>
      </c>
      <c r="AY216" s="162" t="s">
        <v>132</v>
      </c>
    </row>
    <row r="217" spans="2:65" s="1" customFormat="1" ht="42.75" customHeight="1">
      <c r="B217" s="132"/>
      <c r="C217" s="133" t="s">
        <v>388</v>
      </c>
      <c r="D217" s="133" t="s">
        <v>135</v>
      </c>
      <c r="E217" s="134" t="s">
        <v>389</v>
      </c>
      <c r="F217" s="135" t="s">
        <v>390</v>
      </c>
      <c r="G217" s="136" t="s">
        <v>243</v>
      </c>
      <c r="H217" s="137">
        <v>0.45600000000000002</v>
      </c>
      <c r="I217" s="138"/>
      <c r="J217" s="139">
        <f>ROUND(I217*H217,2)</f>
        <v>0</v>
      </c>
      <c r="K217" s="140"/>
      <c r="L217" s="32"/>
      <c r="M217" s="141" t="s">
        <v>3</v>
      </c>
      <c r="N217" s="142" t="s">
        <v>43</v>
      </c>
      <c r="P217" s="143">
        <f>O217*H217</f>
        <v>0</v>
      </c>
      <c r="Q217" s="143">
        <v>0</v>
      </c>
      <c r="R217" s="143">
        <f>Q217*H217</f>
        <v>0</v>
      </c>
      <c r="S217" s="143">
        <v>0</v>
      </c>
      <c r="T217" s="144">
        <f>S217*H217</f>
        <v>0</v>
      </c>
      <c r="AR217" s="145" t="s">
        <v>264</v>
      </c>
      <c r="AT217" s="145" t="s">
        <v>135</v>
      </c>
      <c r="AU217" s="145" t="s">
        <v>82</v>
      </c>
      <c r="AY217" s="17" t="s">
        <v>132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80</v>
      </c>
      <c r="BK217" s="146">
        <f>ROUND(I217*H217,2)</f>
        <v>0</v>
      </c>
      <c r="BL217" s="17" t="s">
        <v>264</v>
      </c>
      <c r="BM217" s="145" t="s">
        <v>391</v>
      </c>
    </row>
    <row r="218" spans="2:65" s="1" customFormat="1" ht="47.55" customHeight="1">
      <c r="B218" s="132"/>
      <c r="C218" s="133" t="s">
        <v>392</v>
      </c>
      <c r="D218" s="133" t="s">
        <v>135</v>
      </c>
      <c r="E218" s="134" t="s">
        <v>393</v>
      </c>
      <c r="F218" s="135" t="s">
        <v>394</v>
      </c>
      <c r="G218" s="136" t="s">
        <v>243</v>
      </c>
      <c r="H218" s="137">
        <v>0.45600000000000002</v>
      </c>
      <c r="I218" s="138"/>
      <c r="J218" s="139">
        <f>ROUND(I218*H218,2)</f>
        <v>0</v>
      </c>
      <c r="K218" s="140"/>
      <c r="L218" s="32"/>
      <c r="M218" s="141" t="s">
        <v>3</v>
      </c>
      <c r="N218" s="142" t="s">
        <v>43</v>
      </c>
      <c r="P218" s="143">
        <f>O218*H218</f>
        <v>0</v>
      </c>
      <c r="Q218" s="143">
        <v>0</v>
      </c>
      <c r="R218" s="143">
        <f>Q218*H218</f>
        <v>0</v>
      </c>
      <c r="S218" s="143">
        <v>0</v>
      </c>
      <c r="T218" s="144">
        <f>S218*H218</f>
        <v>0</v>
      </c>
      <c r="AR218" s="145" t="s">
        <v>264</v>
      </c>
      <c r="AT218" s="145" t="s">
        <v>135</v>
      </c>
      <c r="AU218" s="145" t="s">
        <v>82</v>
      </c>
      <c r="AY218" s="17" t="s">
        <v>132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80</v>
      </c>
      <c r="BK218" s="146">
        <f>ROUND(I218*H218,2)</f>
        <v>0</v>
      </c>
      <c r="BL218" s="17" t="s">
        <v>264</v>
      </c>
      <c r="BM218" s="145" t="s">
        <v>395</v>
      </c>
    </row>
    <row r="219" spans="2:65" s="11" customFormat="1" ht="20.85" customHeight="1">
      <c r="B219" s="120"/>
      <c r="D219" s="121" t="s">
        <v>71</v>
      </c>
      <c r="E219" s="130" t="s">
        <v>396</v>
      </c>
      <c r="F219" s="130" t="s">
        <v>397</v>
      </c>
      <c r="I219" s="123"/>
      <c r="J219" s="131">
        <f>BK219</f>
        <v>0</v>
      </c>
      <c r="L219" s="120"/>
      <c r="M219" s="125"/>
      <c r="P219" s="126">
        <f>SUM(P220:P222)</f>
        <v>0</v>
      </c>
      <c r="R219" s="126">
        <f>SUM(R220:R222)</f>
        <v>4.3459999999999999E-2</v>
      </c>
      <c r="T219" s="127">
        <f>SUM(T220:T222)</f>
        <v>0</v>
      </c>
      <c r="AR219" s="121" t="s">
        <v>82</v>
      </c>
      <c r="AT219" s="128" t="s">
        <v>71</v>
      </c>
      <c r="AU219" s="128" t="s">
        <v>82</v>
      </c>
      <c r="AY219" s="121" t="s">
        <v>132</v>
      </c>
      <c r="BK219" s="129">
        <f>SUM(BK220:BK222)</f>
        <v>0</v>
      </c>
    </row>
    <row r="220" spans="2:65" s="1" customFormat="1" ht="31.95" customHeight="1">
      <c r="B220" s="132"/>
      <c r="C220" s="133" t="s">
        <v>398</v>
      </c>
      <c r="D220" s="133" t="s">
        <v>135</v>
      </c>
      <c r="E220" s="134" t="s">
        <v>399</v>
      </c>
      <c r="F220" s="135" t="s">
        <v>400</v>
      </c>
      <c r="G220" s="136" t="s">
        <v>190</v>
      </c>
      <c r="H220" s="137">
        <v>41</v>
      </c>
      <c r="I220" s="138"/>
      <c r="J220" s="139">
        <f>ROUND(I220*H220,2)</f>
        <v>0</v>
      </c>
      <c r="K220" s="140"/>
      <c r="L220" s="32"/>
      <c r="M220" s="141" t="s">
        <v>3</v>
      </c>
      <c r="N220" s="142" t="s">
        <v>43</v>
      </c>
      <c r="P220" s="143">
        <f>O220*H220</f>
        <v>0</v>
      </c>
      <c r="Q220" s="143">
        <v>1.06E-3</v>
      </c>
      <c r="R220" s="143">
        <f>Q220*H220</f>
        <v>4.3459999999999999E-2</v>
      </c>
      <c r="S220" s="143">
        <v>0</v>
      </c>
      <c r="T220" s="144">
        <f>S220*H220</f>
        <v>0</v>
      </c>
      <c r="AR220" s="145" t="s">
        <v>264</v>
      </c>
      <c r="AT220" s="145" t="s">
        <v>135</v>
      </c>
      <c r="AU220" s="145" t="s">
        <v>144</v>
      </c>
      <c r="AY220" s="17" t="s">
        <v>132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80</v>
      </c>
      <c r="BK220" s="146">
        <f>ROUND(I220*H220,2)</f>
        <v>0</v>
      </c>
      <c r="BL220" s="17" t="s">
        <v>264</v>
      </c>
      <c r="BM220" s="145" t="s">
        <v>401</v>
      </c>
    </row>
    <row r="221" spans="2:65" s="12" customFormat="1">
      <c r="B221" s="153"/>
      <c r="D221" s="154" t="s">
        <v>192</v>
      </c>
      <c r="E221" s="155" t="s">
        <v>3</v>
      </c>
      <c r="F221" s="156" t="s">
        <v>388</v>
      </c>
      <c r="H221" s="157">
        <v>41</v>
      </c>
      <c r="I221" s="158"/>
      <c r="L221" s="153"/>
      <c r="M221" s="159"/>
      <c r="T221" s="160"/>
      <c r="AT221" s="155" t="s">
        <v>192</v>
      </c>
      <c r="AU221" s="155" t="s">
        <v>144</v>
      </c>
      <c r="AV221" s="12" t="s">
        <v>82</v>
      </c>
      <c r="AW221" s="12" t="s">
        <v>33</v>
      </c>
      <c r="AX221" s="12" t="s">
        <v>72</v>
      </c>
      <c r="AY221" s="155" t="s">
        <v>132</v>
      </c>
    </row>
    <row r="222" spans="2:65" s="13" customFormat="1">
      <c r="B222" s="161"/>
      <c r="D222" s="154" t="s">
        <v>192</v>
      </c>
      <c r="E222" s="162" t="s">
        <v>3</v>
      </c>
      <c r="F222" s="163" t="s">
        <v>194</v>
      </c>
      <c r="H222" s="164">
        <v>41</v>
      </c>
      <c r="I222" s="165"/>
      <c r="L222" s="161"/>
      <c r="M222" s="185"/>
      <c r="N222" s="186"/>
      <c r="O222" s="186"/>
      <c r="P222" s="186"/>
      <c r="Q222" s="186"/>
      <c r="R222" s="186"/>
      <c r="S222" s="186"/>
      <c r="T222" s="187"/>
      <c r="AT222" s="162" t="s">
        <v>192</v>
      </c>
      <c r="AU222" s="162" t="s">
        <v>144</v>
      </c>
      <c r="AV222" s="13" t="s">
        <v>150</v>
      </c>
      <c r="AW222" s="13" t="s">
        <v>33</v>
      </c>
      <c r="AX222" s="13" t="s">
        <v>80</v>
      </c>
      <c r="AY222" s="162" t="s">
        <v>132</v>
      </c>
    </row>
    <row r="223" spans="2:65" s="1" customFormat="1" ht="6.9" customHeight="1">
      <c r="B223" s="41"/>
      <c r="C223" s="42"/>
      <c r="D223" s="42"/>
      <c r="E223" s="42"/>
      <c r="F223" s="42"/>
      <c r="G223" s="42"/>
      <c r="H223" s="42"/>
      <c r="I223" s="42"/>
      <c r="J223" s="42"/>
      <c r="K223" s="42"/>
      <c r="L223" s="32"/>
    </row>
  </sheetData>
  <autoFilter ref="C96:K222" xr:uid="{00000000-0009-0000-0000-000002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7"/>
  <sheetViews>
    <sheetView showGridLines="0" workbookViewId="0"/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5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93</v>
      </c>
      <c r="AZ2" s="152" t="s">
        <v>161</v>
      </c>
      <c r="BA2" s="152" t="s">
        <v>162</v>
      </c>
      <c r="BB2" s="152" t="s">
        <v>3</v>
      </c>
      <c r="BC2" s="152" t="s">
        <v>402</v>
      </c>
      <c r="BD2" s="152" t="s">
        <v>82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152" t="s">
        <v>164</v>
      </c>
      <c r="BA3" s="152" t="s">
        <v>165</v>
      </c>
      <c r="BB3" s="152" t="s">
        <v>3</v>
      </c>
      <c r="BC3" s="152" t="s">
        <v>402</v>
      </c>
      <c r="BD3" s="152" t="s">
        <v>82</v>
      </c>
    </row>
    <row r="4" spans="2:56" ht="24.9" customHeight="1">
      <c r="B4" s="20"/>
      <c r="D4" s="21" t="s">
        <v>105</v>
      </c>
      <c r="L4" s="20"/>
      <c r="M4" s="90" t="s">
        <v>11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17</v>
      </c>
      <c r="L6" s="20"/>
    </row>
    <row r="7" spans="2:5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56" ht="12" customHeight="1">
      <c r="B8" s="20"/>
      <c r="D8" s="27" t="s">
        <v>106</v>
      </c>
      <c r="L8" s="20"/>
    </row>
    <row r="9" spans="2:56" s="1" customFormat="1" ht="16.350000000000001" customHeight="1">
      <c r="B9" s="32"/>
      <c r="E9" s="323" t="s">
        <v>170</v>
      </c>
      <c r="F9" s="322"/>
      <c r="G9" s="322"/>
      <c r="H9" s="322"/>
      <c r="L9" s="32"/>
    </row>
    <row r="10" spans="2:56" s="1" customFormat="1" ht="12" customHeight="1">
      <c r="B10" s="32"/>
      <c r="D10" s="27" t="s">
        <v>171</v>
      </c>
      <c r="L10" s="32"/>
    </row>
    <row r="11" spans="2:56" s="1" customFormat="1" ht="16.350000000000001" customHeight="1">
      <c r="B11" s="32"/>
      <c r="E11" s="313" t="s">
        <v>403</v>
      </c>
      <c r="F11" s="322"/>
      <c r="G11" s="322"/>
      <c r="H11" s="322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18. 5. 2023</v>
      </c>
      <c r="L14" s="32"/>
    </row>
    <row r="15" spans="2:56" s="1" customFormat="1" ht="10.8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292"/>
      <c r="G20" s="292"/>
      <c r="H20" s="292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35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350000000000001" customHeight="1">
      <c r="B29" s="91"/>
      <c r="E29" s="296" t="s">
        <v>3</v>
      </c>
      <c r="F29" s="296"/>
      <c r="G29" s="296"/>
      <c r="H29" s="296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ROUND(J88,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ROUND((SUM(BE88:BE116)),  2)</f>
        <v>0</v>
      </c>
      <c r="I35" s="93">
        <v>0.21</v>
      </c>
      <c r="J35" s="83">
        <f>ROUND(((SUM(BE88:BE116))*I35),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ROUND((SUM(BF88:BF116)),  2)</f>
        <v>0</v>
      </c>
      <c r="I36" s="93">
        <v>0.15</v>
      </c>
      <c r="J36" s="83">
        <f>ROUND(((SUM(BF88:BF116))*I36),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ROUND((SUM(BG88:BG116)),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ROUND((SUM(BH88:BH116)),  2)</f>
        <v>0</v>
      </c>
      <c r="I38" s="93">
        <v>0.15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ROUND((SUM(BI88:BI116)),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108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27.75" customHeight="1">
      <c r="B50" s="32"/>
      <c r="E50" s="323" t="str">
        <f>E7</f>
        <v>REVITALIZACE SPORTOVNÍ ZÓNY STREETPARK úprava 7.12.2023</v>
      </c>
      <c r="F50" s="324"/>
      <c r="G50" s="324"/>
      <c r="H50" s="324"/>
      <c r="L50" s="32"/>
    </row>
    <row r="51" spans="2:47" ht="12" customHeight="1">
      <c r="B51" s="20"/>
      <c r="C51" s="27" t="s">
        <v>106</v>
      </c>
      <c r="L51" s="20"/>
    </row>
    <row r="52" spans="2:47" s="1" customFormat="1" ht="16.350000000000001" customHeight="1">
      <c r="B52" s="32"/>
      <c r="E52" s="323" t="s">
        <v>170</v>
      </c>
      <c r="F52" s="322"/>
      <c r="G52" s="322"/>
      <c r="H52" s="322"/>
      <c r="L52" s="32"/>
    </row>
    <row r="53" spans="2:47" s="1" customFormat="1" ht="12" customHeight="1">
      <c r="B53" s="32"/>
      <c r="C53" s="27" t="s">
        <v>171</v>
      </c>
      <c r="L53" s="32"/>
    </row>
    <row r="54" spans="2:47" s="1" customFormat="1" ht="16.350000000000001" customHeight="1">
      <c r="B54" s="32"/>
      <c r="E54" s="313" t="str">
        <f>E11</f>
        <v>SO 106 -  Pumptrack</v>
      </c>
      <c r="F54" s="322"/>
      <c r="G54" s="322"/>
      <c r="H54" s="32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Žďár nad Sázavou</v>
      </c>
      <c r="I56" s="27" t="s">
        <v>23</v>
      </c>
      <c r="J56" s="49" t="str">
        <f>IF(J14="","",J14)</f>
        <v>18. 5. 2023</v>
      </c>
      <c r="L56" s="32"/>
    </row>
    <row r="57" spans="2:47" s="1" customFormat="1" ht="6.9" customHeight="1">
      <c r="B57" s="32"/>
      <c r="L57" s="32"/>
    </row>
    <row r="58" spans="2:47" s="1" customFormat="1" ht="24.75" customHeight="1">
      <c r="B58" s="32"/>
      <c r="C58" s="27" t="s">
        <v>25</v>
      </c>
      <c r="F58" s="25" t="str">
        <f>E17</f>
        <v>Město Žďár nad Sázavou</v>
      </c>
      <c r="I58" s="27" t="s">
        <v>31</v>
      </c>
      <c r="J58" s="30" t="str">
        <f>E23</f>
        <v>Grimm Architekti s.r.o.</v>
      </c>
      <c r="L58" s="32"/>
    </row>
    <row r="59" spans="2:47" s="1" customFormat="1" ht="15.3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109</v>
      </c>
      <c r="D61" s="94"/>
      <c r="E61" s="94"/>
      <c r="F61" s="94"/>
      <c r="G61" s="94"/>
      <c r="H61" s="94"/>
      <c r="I61" s="94"/>
      <c r="J61" s="101" t="s">
        <v>110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J88</f>
        <v>0</v>
      </c>
      <c r="L63" s="32"/>
      <c r="AU63" s="17" t="s">
        <v>111</v>
      </c>
    </row>
    <row r="64" spans="2:47" s="8" customFormat="1" ht="24.9" customHeight="1">
      <c r="B64" s="103"/>
      <c r="D64" s="104" t="s">
        <v>404</v>
      </c>
      <c r="E64" s="105"/>
      <c r="F64" s="105"/>
      <c r="G64" s="105"/>
      <c r="H64" s="105"/>
      <c r="I64" s="105"/>
      <c r="J64" s="106">
        <f>J101</f>
        <v>0</v>
      </c>
      <c r="L64" s="103"/>
    </row>
    <row r="65" spans="2:12" s="8" customFormat="1" ht="24.9" customHeight="1">
      <c r="B65" s="103"/>
      <c r="D65" s="104" t="s">
        <v>173</v>
      </c>
      <c r="E65" s="105"/>
      <c r="F65" s="105"/>
      <c r="G65" s="105"/>
      <c r="H65" s="105"/>
      <c r="I65" s="105"/>
      <c r="J65" s="106">
        <f>J104</f>
        <v>0</v>
      </c>
      <c r="L65" s="103"/>
    </row>
    <row r="66" spans="2:12" s="9" customFormat="1" ht="19.95" customHeight="1">
      <c r="B66" s="107"/>
      <c r="D66" s="108" t="s">
        <v>174</v>
      </c>
      <c r="E66" s="109"/>
      <c r="F66" s="109"/>
      <c r="G66" s="109"/>
      <c r="H66" s="109"/>
      <c r="I66" s="109"/>
      <c r="J66" s="110">
        <f>J105</f>
        <v>0</v>
      </c>
      <c r="L66" s="107"/>
    </row>
    <row r="67" spans="2:12" s="1" customFormat="1" ht="21.75" customHeight="1">
      <c r="B67" s="32"/>
      <c r="L67" s="32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32"/>
    </row>
    <row r="72" spans="2:12" s="1" customFormat="1" ht="6.9" customHeight="1"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32"/>
    </row>
    <row r="73" spans="2:12" s="1" customFormat="1" ht="24.9" customHeight="1">
      <c r="B73" s="32"/>
      <c r="C73" s="21" t="s">
        <v>116</v>
      </c>
      <c r="L73" s="32"/>
    </row>
    <row r="74" spans="2:12" s="1" customFormat="1" ht="6.9" customHeight="1">
      <c r="B74" s="32"/>
      <c r="L74" s="32"/>
    </row>
    <row r="75" spans="2:12" s="1" customFormat="1" ht="12" customHeight="1">
      <c r="B75" s="32"/>
      <c r="C75" s="27" t="s">
        <v>17</v>
      </c>
      <c r="L75" s="32"/>
    </row>
    <row r="76" spans="2:12" s="1" customFormat="1" ht="27.75" customHeight="1">
      <c r="B76" s="32"/>
      <c r="E76" s="323" t="str">
        <f>E7</f>
        <v>REVITALIZACE SPORTOVNÍ ZÓNY STREETPARK úprava 7.12.2023</v>
      </c>
      <c r="F76" s="324"/>
      <c r="G76" s="324"/>
      <c r="H76" s="324"/>
      <c r="L76" s="32"/>
    </row>
    <row r="77" spans="2:12" ht="12" customHeight="1">
      <c r="B77" s="20"/>
      <c r="C77" s="27" t="s">
        <v>106</v>
      </c>
      <c r="L77" s="20"/>
    </row>
    <row r="78" spans="2:12" s="1" customFormat="1" ht="16.350000000000001" customHeight="1">
      <c r="B78" s="32"/>
      <c r="E78" s="323" t="s">
        <v>170</v>
      </c>
      <c r="F78" s="322"/>
      <c r="G78" s="322"/>
      <c r="H78" s="322"/>
      <c r="L78" s="32"/>
    </row>
    <row r="79" spans="2:12" s="1" customFormat="1" ht="12" customHeight="1">
      <c r="B79" s="32"/>
      <c r="C79" s="27" t="s">
        <v>171</v>
      </c>
      <c r="L79" s="32"/>
    </row>
    <row r="80" spans="2:12" s="1" customFormat="1" ht="16.350000000000001" customHeight="1">
      <c r="B80" s="32"/>
      <c r="E80" s="313" t="str">
        <f>E11</f>
        <v>SO 106 -  Pumptrack</v>
      </c>
      <c r="F80" s="322"/>
      <c r="G80" s="322"/>
      <c r="H80" s="32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F14</f>
        <v xml:space="preserve"> Žďár nad Sázavou</v>
      </c>
      <c r="I82" s="27" t="s">
        <v>23</v>
      </c>
      <c r="J82" s="49" t="str">
        <f>IF(J14="","",J14)</f>
        <v>18. 5. 2023</v>
      </c>
      <c r="L82" s="32"/>
    </row>
    <row r="83" spans="2:65" s="1" customFormat="1" ht="6.9" customHeight="1">
      <c r="B83" s="32"/>
      <c r="L83" s="32"/>
    </row>
    <row r="84" spans="2:65" s="1" customFormat="1" ht="24.75" customHeight="1">
      <c r="B84" s="32"/>
      <c r="C84" s="27" t="s">
        <v>25</v>
      </c>
      <c r="F84" s="25" t="str">
        <f>E17</f>
        <v>Město Žďár nad Sázavou</v>
      </c>
      <c r="I84" s="27" t="s">
        <v>31</v>
      </c>
      <c r="J84" s="30" t="str">
        <f>E23</f>
        <v>Grimm Architekti s.r.o.</v>
      </c>
      <c r="L84" s="32"/>
    </row>
    <row r="85" spans="2:65" s="1" customFormat="1" ht="15.3" customHeight="1">
      <c r="B85" s="32"/>
      <c r="C85" s="27" t="s">
        <v>29</v>
      </c>
      <c r="F85" s="25" t="str">
        <f>IF(E20="","",E20)</f>
        <v>Vyplň údaj</v>
      </c>
      <c r="I85" s="27" t="s">
        <v>34</v>
      </c>
      <c r="J85" s="30" t="str">
        <f>E26</f>
        <v xml:space="preserve"> 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57</v>
      </c>
      <c r="E87" s="113" t="s">
        <v>53</v>
      </c>
      <c r="F87" s="113" t="s">
        <v>54</v>
      </c>
      <c r="G87" s="113" t="s">
        <v>118</v>
      </c>
      <c r="H87" s="113" t="s">
        <v>119</v>
      </c>
      <c r="I87" s="113" t="s">
        <v>120</v>
      </c>
      <c r="J87" s="114" t="s">
        <v>110</v>
      </c>
      <c r="K87" s="115" t="s">
        <v>121</v>
      </c>
      <c r="L87" s="111"/>
      <c r="M87" s="56" t="s">
        <v>3</v>
      </c>
      <c r="N87" s="57" t="s">
        <v>42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8" customHeight="1">
      <c r="B88" s="32"/>
      <c r="C88" s="61" t="s">
        <v>128</v>
      </c>
      <c r="J88" s="116">
        <f>BK88</f>
        <v>0</v>
      </c>
      <c r="L88" s="32"/>
      <c r="M88" s="59"/>
      <c r="N88" s="50"/>
      <c r="O88" s="50"/>
      <c r="P88" s="117">
        <f>P89+SUM(P90:P101)+P104</f>
        <v>0</v>
      </c>
      <c r="Q88" s="50"/>
      <c r="R88" s="117">
        <f>R89+SUM(R90:R101)+R104</f>
        <v>0</v>
      </c>
      <c r="S88" s="50"/>
      <c r="T88" s="118">
        <f>T89+SUM(T90:T101)+T104</f>
        <v>0</v>
      </c>
      <c r="AT88" s="17" t="s">
        <v>71</v>
      </c>
      <c r="AU88" s="17" t="s">
        <v>111</v>
      </c>
      <c r="BK88" s="119">
        <f>BK89+SUM(BK90:BK101)+BK104</f>
        <v>0</v>
      </c>
    </row>
    <row r="89" spans="2:65" s="1" customFormat="1" ht="16.350000000000001" customHeight="1">
      <c r="B89" s="132"/>
      <c r="C89" s="133" t="s">
        <v>80</v>
      </c>
      <c r="D89" s="133" t="s">
        <v>135</v>
      </c>
      <c r="E89" s="134" t="s">
        <v>405</v>
      </c>
      <c r="F89" s="135" t="s">
        <v>406</v>
      </c>
      <c r="G89" s="136" t="s">
        <v>407</v>
      </c>
      <c r="H89" s="137">
        <v>1</v>
      </c>
      <c r="I89" s="138"/>
      <c r="J89" s="139">
        <f t="shared" ref="J89:J100" si="0">ROUND(I89*H89,2)</f>
        <v>0</v>
      </c>
      <c r="K89" s="140"/>
      <c r="L89" s="32"/>
      <c r="M89" s="141" t="s">
        <v>3</v>
      </c>
      <c r="N89" s="142" t="s">
        <v>43</v>
      </c>
      <c r="P89" s="143">
        <f t="shared" ref="P89:P100" si="1">O89*H89</f>
        <v>0</v>
      </c>
      <c r="Q89" s="143">
        <v>0</v>
      </c>
      <c r="R89" s="143">
        <f t="shared" ref="R89:R100" si="2">Q89*H89</f>
        <v>0</v>
      </c>
      <c r="S89" s="143">
        <v>0</v>
      </c>
      <c r="T89" s="144">
        <f t="shared" ref="T89:T100" si="3">S89*H89</f>
        <v>0</v>
      </c>
      <c r="AR89" s="145" t="s">
        <v>150</v>
      </c>
      <c r="AT89" s="145" t="s">
        <v>135</v>
      </c>
      <c r="AU89" s="145" t="s">
        <v>72</v>
      </c>
      <c r="AY89" s="17" t="s">
        <v>132</v>
      </c>
      <c r="BE89" s="146">
        <f t="shared" ref="BE89:BE100" si="4">IF(N89="základní",J89,0)</f>
        <v>0</v>
      </c>
      <c r="BF89" s="146">
        <f t="shared" ref="BF89:BF100" si="5">IF(N89="snížená",J89,0)</f>
        <v>0</v>
      </c>
      <c r="BG89" s="146">
        <f t="shared" ref="BG89:BG100" si="6">IF(N89="zákl. přenesená",J89,0)</f>
        <v>0</v>
      </c>
      <c r="BH89" s="146">
        <f t="shared" ref="BH89:BH100" si="7">IF(N89="sníž. přenesená",J89,0)</f>
        <v>0</v>
      </c>
      <c r="BI89" s="146">
        <f t="shared" ref="BI89:BI100" si="8">IF(N89="nulová",J89,0)</f>
        <v>0</v>
      </c>
      <c r="BJ89" s="17" t="s">
        <v>80</v>
      </c>
      <c r="BK89" s="146">
        <f t="shared" ref="BK89:BK100" si="9">ROUND(I89*H89,2)</f>
        <v>0</v>
      </c>
      <c r="BL89" s="17" t="s">
        <v>150</v>
      </c>
      <c r="BM89" s="145" t="s">
        <v>408</v>
      </c>
    </row>
    <row r="90" spans="2:65" s="1" customFormat="1" ht="53.7" customHeight="1">
      <c r="B90" s="132"/>
      <c r="C90" s="133" t="s">
        <v>82</v>
      </c>
      <c r="D90" s="133" t="s">
        <v>135</v>
      </c>
      <c r="E90" s="134" t="s">
        <v>409</v>
      </c>
      <c r="F90" s="135" t="s">
        <v>410</v>
      </c>
      <c r="G90" s="136" t="s">
        <v>411</v>
      </c>
      <c r="H90" s="137">
        <v>5</v>
      </c>
      <c r="I90" s="138"/>
      <c r="J90" s="139">
        <f t="shared" si="0"/>
        <v>0</v>
      </c>
      <c r="K90" s="140"/>
      <c r="L90" s="32"/>
      <c r="M90" s="141" t="s">
        <v>3</v>
      </c>
      <c r="N90" s="142" t="s">
        <v>43</v>
      </c>
      <c r="P90" s="143">
        <f t="shared" si="1"/>
        <v>0</v>
      </c>
      <c r="Q90" s="143">
        <v>0</v>
      </c>
      <c r="R90" s="143">
        <f t="shared" si="2"/>
        <v>0</v>
      </c>
      <c r="S90" s="143">
        <v>0</v>
      </c>
      <c r="T90" s="144">
        <f t="shared" si="3"/>
        <v>0</v>
      </c>
      <c r="AR90" s="145" t="s">
        <v>150</v>
      </c>
      <c r="AT90" s="145" t="s">
        <v>135</v>
      </c>
      <c r="AU90" s="145" t="s">
        <v>72</v>
      </c>
      <c r="AY90" s="17" t="s">
        <v>132</v>
      </c>
      <c r="BE90" s="146">
        <f t="shared" si="4"/>
        <v>0</v>
      </c>
      <c r="BF90" s="146">
        <f t="shared" si="5"/>
        <v>0</v>
      </c>
      <c r="BG90" s="146">
        <f t="shared" si="6"/>
        <v>0</v>
      </c>
      <c r="BH90" s="146">
        <f t="shared" si="7"/>
        <v>0</v>
      </c>
      <c r="BI90" s="146">
        <f t="shared" si="8"/>
        <v>0</v>
      </c>
      <c r="BJ90" s="17" t="s">
        <v>80</v>
      </c>
      <c r="BK90" s="146">
        <f t="shared" si="9"/>
        <v>0</v>
      </c>
      <c r="BL90" s="17" t="s">
        <v>150</v>
      </c>
      <c r="BM90" s="145" t="s">
        <v>412</v>
      </c>
    </row>
    <row r="91" spans="2:65" s="1" customFormat="1" ht="23.4" customHeight="1">
      <c r="B91" s="132"/>
      <c r="C91" s="133" t="s">
        <v>144</v>
      </c>
      <c r="D91" s="133" t="s">
        <v>135</v>
      </c>
      <c r="E91" s="134" t="s">
        <v>413</v>
      </c>
      <c r="F91" s="135" t="s">
        <v>414</v>
      </c>
      <c r="G91" s="136" t="s">
        <v>225</v>
      </c>
      <c r="H91" s="137">
        <v>47</v>
      </c>
      <c r="I91" s="138"/>
      <c r="J91" s="139">
        <f t="shared" si="0"/>
        <v>0</v>
      </c>
      <c r="K91" s="140"/>
      <c r="L91" s="32"/>
      <c r="M91" s="141" t="s">
        <v>3</v>
      </c>
      <c r="N91" s="142" t="s">
        <v>43</v>
      </c>
      <c r="P91" s="143">
        <f t="shared" si="1"/>
        <v>0</v>
      </c>
      <c r="Q91" s="143">
        <v>0</v>
      </c>
      <c r="R91" s="143">
        <f t="shared" si="2"/>
        <v>0</v>
      </c>
      <c r="S91" s="143">
        <v>0</v>
      </c>
      <c r="T91" s="144">
        <f t="shared" si="3"/>
        <v>0</v>
      </c>
      <c r="AR91" s="145" t="s">
        <v>150</v>
      </c>
      <c r="AT91" s="145" t="s">
        <v>135</v>
      </c>
      <c r="AU91" s="145" t="s">
        <v>72</v>
      </c>
      <c r="AY91" s="17" t="s">
        <v>132</v>
      </c>
      <c r="BE91" s="146">
        <f t="shared" si="4"/>
        <v>0</v>
      </c>
      <c r="BF91" s="146">
        <f t="shared" si="5"/>
        <v>0</v>
      </c>
      <c r="BG91" s="146">
        <f t="shared" si="6"/>
        <v>0</v>
      </c>
      <c r="BH91" s="146">
        <f t="shared" si="7"/>
        <v>0</v>
      </c>
      <c r="BI91" s="146">
        <f t="shared" si="8"/>
        <v>0</v>
      </c>
      <c r="BJ91" s="17" t="s">
        <v>80</v>
      </c>
      <c r="BK91" s="146">
        <f t="shared" si="9"/>
        <v>0</v>
      </c>
      <c r="BL91" s="17" t="s">
        <v>150</v>
      </c>
      <c r="BM91" s="145" t="s">
        <v>415</v>
      </c>
    </row>
    <row r="92" spans="2:65" s="1" customFormat="1" ht="53.7" customHeight="1">
      <c r="B92" s="132"/>
      <c r="C92" s="133" t="s">
        <v>150</v>
      </c>
      <c r="D92" s="133" t="s">
        <v>135</v>
      </c>
      <c r="E92" s="134" t="s">
        <v>416</v>
      </c>
      <c r="F92" s="135" t="s">
        <v>417</v>
      </c>
      <c r="G92" s="136" t="s">
        <v>411</v>
      </c>
      <c r="H92" s="137">
        <v>2</v>
      </c>
      <c r="I92" s="138"/>
      <c r="J92" s="139">
        <f t="shared" si="0"/>
        <v>0</v>
      </c>
      <c r="K92" s="140"/>
      <c r="L92" s="32"/>
      <c r="M92" s="141" t="s">
        <v>3</v>
      </c>
      <c r="N92" s="142" t="s">
        <v>43</v>
      </c>
      <c r="P92" s="143">
        <f t="shared" si="1"/>
        <v>0</v>
      </c>
      <c r="Q92" s="143">
        <v>0</v>
      </c>
      <c r="R92" s="143">
        <f t="shared" si="2"/>
        <v>0</v>
      </c>
      <c r="S92" s="143">
        <v>0</v>
      </c>
      <c r="T92" s="144">
        <f t="shared" si="3"/>
        <v>0</v>
      </c>
      <c r="AR92" s="145" t="s">
        <v>150</v>
      </c>
      <c r="AT92" s="145" t="s">
        <v>135</v>
      </c>
      <c r="AU92" s="145" t="s">
        <v>72</v>
      </c>
      <c r="AY92" s="17" t="s">
        <v>132</v>
      </c>
      <c r="BE92" s="146">
        <f t="shared" si="4"/>
        <v>0</v>
      </c>
      <c r="BF92" s="146">
        <f t="shared" si="5"/>
        <v>0</v>
      </c>
      <c r="BG92" s="146">
        <f t="shared" si="6"/>
        <v>0</v>
      </c>
      <c r="BH92" s="146">
        <f t="shared" si="7"/>
        <v>0</v>
      </c>
      <c r="BI92" s="146">
        <f t="shared" si="8"/>
        <v>0</v>
      </c>
      <c r="BJ92" s="17" t="s">
        <v>80</v>
      </c>
      <c r="BK92" s="146">
        <f t="shared" si="9"/>
        <v>0</v>
      </c>
      <c r="BL92" s="17" t="s">
        <v>150</v>
      </c>
      <c r="BM92" s="145" t="s">
        <v>418</v>
      </c>
    </row>
    <row r="93" spans="2:65" s="1" customFormat="1" ht="23.4" customHeight="1">
      <c r="B93" s="132"/>
      <c r="C93" s="133" t="s">
        <v>131</v>
      </c>
      <c r="D93" s="133" t="s">
        <v>135</v>
      </c>
      <c r="E93" s="134" t="s">
        <v>419</v>
      </c>
      <c r="F93" s="135" t="s">
        <v>420</v>
      </c>
      <c r="G93" s="136" t="s">
        <v>197</v>
      </c>
      <c r="H93" s="137">
        <v>99</v>
      </c>
      <c r="I93" s="138"/>
      <c r="J93" s="139">
        <f t="shared" si="0"/>
        <v>0</v>
      </c>
      <c r="K93" s="140"/>
      <c r="L93" s="32"/>
      <c r="M93" s="141" t="s">
        <v>3</v>
      </c>
      <c r="N93" s="142" t="s">
        <v>43</v>
      </c>
      <c r="P93" s="143">
        <f t="shared" si="1"/>
        <v>0</v>
      </c>
      <c r="Q93" s="143">
        <v>0</v>
      </c>
      <c r="R93" s="143">
        <f t="shared" si="2"/>
        <v>0</v>
      </c>
      <c r="S93" s="143">
        <v>0</v>
      </c>
      <c r="T93" s="144">
        <f t="shared" si="3"/>
        <v>0</v>
      </c>
      <c r="AR93" s="145" t="s">
        <v>150</v>
      </c>
      <c r="AT93" s="145" t="s">
        <v>135</v>
      </c>
      <c r="AU93" s="145" t="s">
        <v>72</v>
      </c>
      <c r="AY93" s="17" t="s">
        <v>132</v>
      </c>
      <c r="BE93" s="146">
        <f t="shared" si="4"/>
        <v>0</v>
      </c>
      <c r="BF93" s="146">
        <f t="shared" si="5"/>
        <v>0</v>
      </c>
      <c r="BG93" s="146">
        <f t="shared" si="6"/>
        <v>0</v>
      </c>
      <c r="BH93" s="146">
        <f t="shared" si="7"/>
        <v>0</v>
      </c>
      <c r="BI93" s="146">
        <f t="shared" si="8"/>
        <v>0</v>
      </c>
      <c r="BJ93" s="17" t="s">
        <v>80</v>
      </c>
      <c r="BK93" s="146">
        <f t="shared" si="9"/>
        <v>0</v>
      </c>
      <c r="BL93" s="17" t="s">
        <v>150</v>
      </c>
      <c r="BM93" s="145" t="s">
        <v>421</v>
      </c>
    </row>
    <row r="94" spans="2:65" s="1" customFormat="1" ht="42.75" customHeight="1">
      <c r="B94" s="132"/>
      <c r="C94" s="133" t="s">
        <v>157</v>
      </c>
      <c r="D94" s="133" t="s">
        <v>135</v>
      </c>
      <c r="E94" s="134" t="s">
        <v>422</v>
      </c>
      <c r="F94" s="135" t="s">
        <v>423</v>
      </c>
      <c r="G94" s="136" t="s">
        <v>197</v>
      </c>
      <c r="H94" s="137">
        <v>216.64</v>
      </c>
      <c r="I94" s="138"/>
      <c r="J94" s="139">
        <f t="shared" si="0"/>
        <v>0</v>
      </c>
      <c r="K94" s="140"/>
      <c r="L94" s="32"/>
      <c r="M94" s="141" t="s">
        <v>3</v>
      </c>
      <c r="N94" s="142" t="s">
        <v>43</v>
      </c>
      <c r="P94" s="143">
        <f t="shared" si="1"/>
        <v>0</v>
      </c>
      <c r="Q94" s="143">
        <v>0</v>
      </c>
      <c r="R94" s="143">
        <f t="shared" si="2"/>
        <v>0</v>
      </c>
      <c r="S94" s="143">
        <v>0</v>
      </c>
      <c r="T94" s="144">
        <f t="shared" si="3"/>
        <v>0</v>
      </c>
      <c r="AR94" s="145" t="s">
        <v>150</v>
      </c>
      <c r="AT94" s="145" t="s">
        <v>135</v>
      </c>
      <c r="AU94" s="145" t="s">
        <v>72</v>
      </c>
      <c r="AY94" s="17" t="s">
        <v>132</v>
      </c>
      <c r="BE94" s="146">
        <f t="shared" si="4"/>
        <v>0</v>
      </c>
      <c r="BF94" s="146">
        <f t="shared" si="5"/>
        <v>0</v>
      </c>
      <c r="BG94" s="146">
        <f t="shared" si="6"/>
        <v>0</v>
      </c>
      <c r="BH94" s="146">
        <f t="shared" si="7"/>
        <v>0</v>
      </c>
      <c r="BI94" s="146">
        <f t="shared" si="8"/>
        <v>0</v>
      </c>
      <c r="BJ94" s="17" t="s">
        <v>80</v>
      </c>
      <c r="BK94" s="146">
        <f t="shared" si="9"/>
        <v>0</v>
      </c>
      <c r="BL94" s="17" t="s">
        <v>150</v>
      </c>
      <c r="BM94" s="145" t="s">
        <v>424</v>
      </c>
    </row>
    <row r="95" spans="2:65" s="1" customFormat="1" ht="16.350000000000001" customHeight="1">
      <c r="B95" s="132"/>
      <c r="C95" s="133" t="s">
        <v>216</v>
      </c>
      <c r="D95" s="133" t="s">
        <v>135</v>
      </c>
      <c r="E95" s="134" t="s">
        <v>425</v>
      </c>
      <c r="F95" s="135" t="s">
        <v>426</v>
      </c>
      <c r="G95" s="136" t="s">
        <v>190</v>
      </c>
      <c r="H95" s="137">
        <v>264</v>
      </c>
      <c r="I95" s="138"/>
      <c r="J95" s="139">
        <f t="shared" si="0"/>
        <v>0</v>
      </c>
      <c r="K95" s="140"/>
      <c r="L95" s="32"/>
      <c r="M95" s="141" t="s">
        <v>3</v>
      </c>
      <c r="N95" s="142" t="s">
        <v>43</v>
      </c>
      <c r="P95" s="143">
        <f t="shared" si="1"/>
        <v>0</v>
      </c>
      <c r="Q95" s="143">
        <v>0</v>
      </c>
      <c r="R95" s="143">
        <f t="shared" si="2"/>
        <v>0</v>
      </c>
      <c r="S95" s="143">
        <v>0</v>
      </c>
      <c r="T95" s="144">
        <f t="shared" si="3"/>
        <v>0</v>
      </c>
      <c r="AR95" s="145" t="s">
        <v>150</v>
      </c>
      <c r="AT95" s="145" t="s">
        <v>135</v>
      </c>
      <c r="AU95" s="145" t="s">
        <v>72</v>
      </c>
      <c r="AY95" s="17" t="s">
        <v>132</v>
      </c>
      <c r="BE95" s="146">
        <f t="shared" si="4"/>
        <v>0</v>
      </c>
      <c r="BF95" s="146">
        <f t="shared" si="5"/>
        <v>0</v>
      </c>
      <c r="BG95" s="146">
        <f t="shared" si="6"/>
        <v>0</v>
      </c>
      <c r="BH95" s="146">
        <f t="shared" si="7"/>
        <v>0</v>
      </c>
      <c r="BI95" s="146">
        <f t="shared" si="8"/>
        <v>0</v>
      </c>
      <c r="BJ95" s="17" t="s">
        <v>80</v>
      </c>
      <c r="BK95" s="146">
        <f t="shared" si="9"/>
        <v>0</v>
      </c>
      <c r="BL95" s="17" t="s">
        <v>150</v>
      </c>
      <c r="BM95" s="145" t="s">
        <v>427</v>
      </c>
    </row>
    <row r="96" spans="2:65" s="1" customFormat="1" ht="16.350000000000001" customHeight="1">
      <c r="B96" s="132"/>
      <c r="C96" s="133" t="s">
        <v>222</v>
      </c>
      <c r="D96" s="133" t="s">
        <v>135</v>
      </c>
      <c r="E96" s="134" t="s">
        <v>428</v>
      </c>
      <c r="F96" s="135" t="s">
        <v>429</v>
      </c>
      <c r="G96" s="136" t="s">
        <v>190</v>
      </c>
      <c r="H96" s="137">
        <v>264</v>
      </c>
      <c r="I96" s="138"/>
      <c r="J96" s="139">
        <f t="shared" si="0"/>
        <v>0</v>
      </c>
      <c r="K96" s="140"/>
      <c r="L96" s="32"/>
      <c r="M96" s="141" t="s">
        <v>3</v>
      </c>
      <c r="N96" s="142" t="s">
        <v>43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150</v>
      </c>
      <c r="AT96" s="145" t="s">
        <v>135</v>
      </c>
      <c r="AU96" s="145" t="s">
        <v>72</v>
      </c>
      <c r="AY96" s="17" t="s">
        <v>132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7" t="s">
        <v>80</v>
      </c>
      <c r="BK96" s="146">
        <f t="shared" si="9"/>
        <v>0</v>
      </c>
      <c r="BL96" s="17" t="s">
        <v>150</v>
      </c>
      <c r="BM96" s="145" t="s">
        <v>430</v>
      </c>
    </row>
    <row r="97" spans="2:65" s="1" customFormat="1" ht="23.4" customHeight="1">
      <c r="B97" s="132"/>
      <c r="C97" s="133" t="s">
        <v>229</v>
      </c>
      <c r="D97" s="133" t="s">
        <v>135</v>
      </c>
      <c r="E97" s="134" t="s">
        <v>431</v>
      </c>
      <c r="F97" s="135" t="s">
        <v>432</v>
      </c>
      <c r="G97" s="136" t="s">
        <v>197</v>
      </c>
      <c r="H97" s="137">
        <v>63.36</v>
      </c>
      <c r="I97" s="138"/>
      <c r="J97" s="139">
        <f t="shared" si="0"/>
        <v>0</v>
      </c>
      <c r="K97" s="140"/>
      <c r="L97" s="32"/>
      <c r="M97" s="141" t="s">
        <v>3</v>
      </c>
      <c r="N97" s="142" t="s">
        <v>43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150</v>
      </c>
      <c r="AT97" s="145" t="s">
        <v>135</v>
      </c>
      <c r="AU97" s="145" t="s">
        <v>72</v>
      </c>
      <c r="AY97" s="17" t="s">
        <v>132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7" t="s">
        <v>80</v>
      </c>
      <c r="BK97" s="146">
        <f t="shared" si="9"/>
        <v>0</v>
      </c>
      <c r="BL97" s="17" t="s">
        <v>150</v>
      </c>
      <c r="BM97" s="145" t="s">
        <v>433</v>
      </c>
    </row>
    <row r="98" spans="2:65" s="1" customFormat="1" ht="16.350000000000001" customHeight="1">
      <c r="B98" s="132"/>
      <c r="C98" s="133" t="s">
        <v>235</v>
      </c>
      <c r="D98" s="133" t="s">
        <v>135</v>
      </c>
      <c r="E98" s="134" t="s">
        <v>434</v>
      </c>
      <c r="F98" s="135" t="s">
        <v>435</v>
      </c>
      <c r="G98" s="136" t="s">
        <v>190</v>
      </c>
      <c r="H98" s="137">
        <v>264</v>
      </c>
      <c r="I98" s="138"/>
      <c r="J98" s="139">
        <f t="shared" si="0"/>
        <v>0</v>
      </c>
      <c r="K98" s="140"/>
      <c r="L98" s="32"/>
      <c r="M98" s="141" t="s">
        <v>3</v>
      </c>
      <c r="N98" s="142" t="s">
        <v>43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150</v>
      </c>
      <c r="AT98" s="145" t="s">
        <v>135</v>
      </c>
      <c r="AU98" s="145" t="s">
        <v>72</v>
      </c>
      <c r="AY98" s="17" t="s">
        <v>132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7" t="s">
        <v>80</v>
      </c>
      <c r="BK98" s="146">
        <f t="shared" si="9"/>
        <v>0</v>
      </c>
      <c r="BL98" s="17" t="s">
        <v>150</v>
      </c>
      <c r="BM98" s="145" t="s">
        <v>436</v>
      </c>
    </row>
    <row r="99" spans="2:65" s="1" customFormat="1" ht="16.350000000000001" customHeight="1">
      <c r="B99" s="132"/>
      <c r="C99" s="133" t="s">
        <v>240</v>
      </c>
      <c r="D99" s="133" t="s">
        <v>135</v>
      </c>
      <c r="E99" s="134" t="s">
        <v>437</v>
      </c>
      <c r="F99" s="135" t="s">
        <v>438</v>
      </c>
      <c r="G99" s="136" t="s">
        <v>190</v>
      </c>
      <c r="H99" s="137">
        <v>264</v>
      </c>
      <c r="I99" s="138"/>
      <c r="J99" s="139">
        <f t="shared" si="0"/>
        <v>0</v>
      </c>
      <c r="K99" s="140"/>
      <c r="L99" s="32"/>
      <c r="M99" s="141" t="s">
        <v>3</v>
      </c>
      <c r="N99" s="142" t="s">
        <v>43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150</v>
      </c>
      <c r="AT99" s="145" t="s">
        <v>135</v>
      </c>
      <c r="AU99" s="145" t="s">
        <v>72</v>
      </c>
      <c r="AY99" s="17" t="s">
        <v>132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7" t="s">
        <v>80</v>
      </c>
      <c r="BK99" s="146">
        <f t="shared" si="9"/>
        <v>0</v>
      </c>
      <c r="BL99" s="17" t="s">
        <v>150</v>
      </c>
      <c r="BM99" s="145" t="s">
        <v>439</v>
      </c>
    </row>
    <row r="100" spans="2:65" s="1" customFormat="1" ht="36.75" customHeight="1">
      <c r="B100" s="132"/>
      <c r="C100" s="133" t="s">
        <v>246</v>
      </c>
      <c r="D100" s="133" t="s">
        <v>135</v>
      </c>
      <c r="E100" s="134" t="s">
        <v>440</v>
      </c>
      <c r="F100" s="135" t="s">
        <v>441</v>
      </c>
      <c r="G100" s="136" t="s">
        <v>190</v>
      </c>
      <c r="H100" s="137">
        <v>264</v>
      </c>
      <c r="I100" s="138"/>
      <c r="J100" s="139">
        <f t="shared" si="0"/>
        <v>0</v>
      </c>
      <c r="K100" s="140"/>
      <c r="L100" s="32"/>
      <c r="M100" s="141" t="s">
        <v>3</v>
      </c>
      <c r="N100" s="142" t="s">
        <v>43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150</v>
      </c>
      <c r="AT100" s="145" t="s">
        <v>135</v>
      </c>
      <c r="AU100" s="145" t="s">
        <v>72</v>
      </c>
      <c r="AY100" s="17" t="s">
        <v>132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7" t="s">
        <v>80</v>
      </c>
      <c r="BK100" s="146">
        <f t="shared" si="9"/>
        <v>0</v>
      </c>
      <c r="BL100" s="17" t="s">
        <v>150</v>
      </c>
      <c r="BM100" s="145" t="s">
        <v>442</v>
      </c>
    </row>
    <row r="101" spans="2:65" s="11" customFormat="1" ht="25.95" customHeight="1">
      <c r="B101" s="120"/>
      <c r="D101" s="121" t="s">
        <v>71</v>
      </c>
      <c r="E101" s="122" t="s">
        <v>443</v>
      </c>
      <c r="F101" s="122" t="s">
        <v>444</v>
      </c>
      <c r="I101" s="123"/>
      <c r="J101" s="124">
        <f>BK101</f>
        <v>0</v>
      </c>
      <c r="L101" s="120"/>
      <c r="M101" s="125"/>
      <c r="P101" s="126">
        <f>SUM(P102:P103)</f>
        <v>0</v>
      </c>
      <c r="R101" s="126">
        <f>SUM(R102:R103)</f>
        <v>0</v>
      </c>
      <c r="T101" s="127">
        <f>SUM(T102:T103)</f>
        <v>0</v>
      </c>
      <c r="AR101" s="121" t="s">
        <v>80</v>
      </c>
      <c r="AT101" s="128" t="s">
        <v>71</v>
      </c>
      <c r="AU101" s="128" t="s">
        <v>72</v>
      </c>
      <c r="AY101" s="121" t="s">
        <v>132</v>
      </c>
      <c r="BK101" s="129">
        <f>SUM(BK102:BK103)</f>
        <v>0</v>
      </c>
    </row>
    <row r="102" spans="2:65" s="1" customFormat="1" ht="16.350000000000001" customHeight="1">
      <c r="B102" s="132"/>
      <c r="C102" s="133" t="s">
        <v>251</v>
      </c>
      <c r="D102" s="133" t="s">
        <v>135</v>
      </c>
      <c r="E102" s="134" t="s">
        <v>445</v>
      </c>
      <c r="F102" s="135" t="s">
        <v>446</v>
      </c>
      <c r="G102" s="136" t="s">
        <v>407</v>
      </c>
      <c r="H102" s="137">
        <v>1</v>
      </c>
      <c r="I102" s="138"/>
      <c r="J102" s="139">
        <f>ROUND(I102*H102,2)</f>
        <v>0</v>
      </c>
      <c r="K102" s="140"/>
      <c r="L102" s="32"/>
      <c r="M102" s="141" t="s">
        <v>3</v>
      </c>
      <c r="N102" s="142" t="s">
        <v>43</v>
      </c>
      <c r="P102" s="143">
        <f>O102*H102</f>
        <v>0</v>
      </c>
      <c r="Q102" s="143">
        <v>0</v>
      </c>
      <c r="R102" s="143">
        <f>Q102*H102</f>
        <v>0</v>
      </c>
      <c r="S102" s="143">
        <v>0</v>
      </c>
      <c r="T102" s="144">
        <f>S102*H102</f>
        <v>0</v>
      </c>
      <c r="AR102" s="145" t="s">
        <v>150</v>
      </c>
      <c r="AT102" s="145" t="s">
        <v>135</v>
      </c>
      <c r="AU102" s="145" t="s">
        <v>80</v>
      </c>
      <c r="AY102" s="17" t="s">
        <v>132</v>
      </c>
      <c r="BE102" s="146">
        <f>IF(N102="základní",J102,0)</f>
        <v>0</v>
      </c>
      <c r="BF102" s="146">
        <f>IF(N102="snížená",J102,0)</f>
        <v>0</v>
      </c>
      <c r="BG102" s="146">
        <f>IF(N102="zákl. přenesená",J102,0)</f>
        <v>0</v>
      </c>
      <c r="BH102" s="146">
        <f>IF(N102="sníž. přenesená",J102,0)</f>
        <v>0</v>
      </c>
      <c r="BI102" s="146">
        <f>IF(N102="nulová",J102,0)</f>
        <v>0</v>
      </c>
      <c r="BJ102" s="17" t="s">
        <v>80</v>
      </c>
      <c r="BK102" s="146">
        <f>ROUND(I102*H102,2)</f>
        <v>0</v>
      </c>
      <c r="BL102" s="17" t="s">
        <v>150</v>
      </c>
      <c r="BM102" s="145" t="s">
        <v>447</v>
      </c>
    </row>
    <row r="103" spans="2:65" s="1" customFormat="1" ht="53.7" customHeight="1">
      <c r="B103" s="132"/>
      <c r="C103" s="133" t="s">
        <v>255</v>
      </c>
      <c r="D103" s="133" t="s">
        <v>135</v>
      </c>
      <c r="E103" s="134" t="s">
        <v>448</v>
      </c>
      <c r="F103" s="135" t="s">
        <v>449</v>
      </c>
      <c r="G103" s="136" t="s">
        <v>411</v>
      </c>
      <c r="H103" s="137">
        <v>1</v>
      </c>
      <c r="I103" s="138"/>
      <c r="J103" s="139">
        <f>ROUND(I103*H103,2)</f>
        <v>0</v>
      </c>
      <c r="K103" s="140"/>
      <c r="L103" s="32"/>
      <c r="M103" s="141" t="s">
        <v>3</v>
      </c>
      <c r="N103" s="142" t="s">
        <v>43</v>
      </c>
      <c r="P103" s="143">
        <f>O103*H103</f>
        <v>0</v>
      </c>
      <c r="Q103" s="143">
        <v>0</v>
      </c>
      <c r="R103" s="143">
        <f>Q103*H103</f>
        <v>0</v>
      </c>
      <c r="S103" s="143">
        <v>0</v>
      </c>
      <c r="T103" s="144">
        <f>S103*H103</f>
        <v>0</v>
      </c>
      <c r="AR103" s="145" t="s">
        <v>150</v>
      </c>
      <c r="AT103" s="145" t="s">
        <v>135</v>
      </c>
      <c r="AU103" s="145" t="s">
        <v>80</v>
      </c>
      <c r="AY103" s="17" t="s">
        <v>132</v>
      </c>
      <c r="BE103" s="146">
        <f>IF(N103="základní",J103,0)</f>
        <v>0</v>
      </c>
      <c r="BF103" s="146">
        <f>IF(N103="snížená",J103,0)</f>
        <v>0</v>
      </c>
      <c r="BG103" s="146">
        <f>IF(N103="zákl. přenesená",J103,0)</f>
        <v>0</v>
      </c>
      <c r="BH103" s="146">
        <f>IF(N103="sníž. přenesená",J103,0)</f>
        <v>0</v>
      </c>
      <c r="BI103" s="146">
        <f>IF(N103="nulová",J103,0)</f>
        <v>0</v>
      </c>
      <c r="BJ103" s="17" t="s">
        <v>80</v>
      </c>
      <c r="BK103" s="146">
        <f>ROUND(I103*H103,2)</f>
        <v>0</v>
      </c>
      <c r="BL103" s="17" t="s">
        <v>150</v>
      </c>
      <c r="BM103" s="145" t="s">
        <v>450</v>
      </c>
    </row>
    <row r="104" spans="2:65" s="11" customFormat="1" ht="25.95" customHeight="1">
      <c r="B104" s="120"/>
      <c r="D104" s="121" t="s">
        <v>71</v>
      </c>
      <c r="E104" s="122" t="s">
        <v>185</v>
      </c>
      <c r="F104" s="122" t="s">
        <v>186</v>
      </c>
      <c r="I104" s="123"/>
      <c r="J104" s="124">
        <f>BK104</f>
        <v>0</v>
      </c>
      <c r="L104" s="120"/>
      <c r="M104" s="125"/>
      <c r="P104" s="126">
        <f>P105</f>
        <v>0</v>
      </c>
      <c r="R104" s="126">
        <f>R105</f>
        <v>0</v>
      </c>
      <c r="T104" s="127">
        <f>T105</f>
        <v>0</v>
      </c>
      <c r="AR104" s="121" t="s">
        <v>80</v>
      </c>
      <c r="AT104" s="128" t="s">
        <v>71</v>
      </c>
      <c r="AU104" s="128" t="s">
        <v>72</v>
      </c>
      <c r="AY104" s="121" t="s">
        <v>132</v>
      </c>
      <c r="BK104" s="129">
        <f>BK105</f>
        <v>0</v>
      </c>
    </row>
    <row r="105" spans="2:65" s="11" customFormat="1" ht="22.8" customHeight="1">
      <c r="B105" s="120"/>
      <c r="D105" s="121" t="s">
        <v>71</v>
      </c>
      <c r="E105" s="130" t="s">
        <v>80</v>
      </c>
      <c r="F105" s="130" t="s">
        <v>187</v>
      </c>
      <c r="I105" s="123"/>
      <c r="J105" s="131">
        <f>BK105</f>
        <v>0</v>
      </c>
      <c r="L105" s="120"/>
      <c r="M105" s="125"/>
      <c r="P105" s="126">
        <f>SUM(P106:P116)</f>
        <v>0</v>
      </c>
      <c r="R105" s="126">
        <f>SUM(R106:R116)</f>
        <v>0</v>
      </c>
      <c r="T105" s="127">
        <f>SUM(T106:T116)</f>
        <v>0</v>
      </c>
      <c r="AR105" s="121" t="s">
        <v>80</v>
      </c>
      <c r="AT105" s="128" t="s">
        <v>71</v>
      </c>
      <c r="AU105" s="128" t="s">
        <v>80</v>
      </c>
      <c r="AY105" s="121" t="s">
        <v>132</v>
      </c>
      <c r="BK105" s="129">
        <f>SUM(BK106:BK116)</f>
        <v>0</v>
      </c>
    </row>
    <row r="106" spans="2:65" s="1" customFormat="1" ht="23.4" customHeight="1">
      <c r="B106" s="132"/>
      <c r="C106" s="133" t="s">
        <v>9</v>
      </c>
      <c r="D106" s="133" t="s">
        <v>135</v>
      </c>
      <c r="E106" s="134" t="s">
        <v>451</v>
      </c>
      <c r="F106" s="135" t="s">
        <v>452</v>
      </c>
      <c r="G106" s="136" t="s">
        <v>190</v>
      </c>
      <c r="H106" s="137">
        <v>250</v>
      </c>
      <c r="I106" s="138"/>
      <c r="J106" s="139">
        <f>ROUND(I106*H106,2)</f>
        <v>0</v>
      </c>
      <c r="K106" s="140"/>
      <c r="L106" s="32"/>
      <c r="M106" s="141" t="s">
        <v>3</v>
      </c>
      <c r="N106" s="142" t="s">
        <v>43</v>
      </c>
      <c r="P106" s="143">
        <f>O106*H106</f>
        <v>0</v>
      </c>
      <c r="Q106" s="143">
        <v>0</v>
      </c>
      <c r="R106" s="143">
        <f>Q106*H106</f>
        <v>0</v>
      </c>
      <c r="S106" s="143">
        <v>0</v>
      </c>
      <c r="T106" s="144">
        <f>S106*H106</f>
        <v>0</v>
      </c>
      <c r="AR106" s="145" t="s">
        <v>150</v>
      </c>
      <c r="AT106" s="145" t="s">
        <v>135</v>
      </c>
      <c r="AU106" s="145" t="s">
        <v>82</v>
      </c>
      <c r="AY106" s="17" t="s">
        <v>132</v>
      </c>
      <c r="BE106" s="146">
        <f>IF(N106="základní",J106,0)</f>
        <v>0</v>
      </c>
      <c r="BF106" s="146">
        <f>IF(N106="snížená",J106,0)</f>
        <v>0</v>
      </c>
      <c r="BG106" s="146">
        <f>IF(N106="zákl. přenesená",J106,0)</f>
        <v>0</v>
      </c>
      <c r="BH106" s="146">
        <f>IF(N106="sníž. přenesená",J106,0)</f>
        <v>0</v>
      </c>
      <c r="BI106" s="146">
        <f>IF(N106="nulová",J106,0)</f>
        <v>0</v>
      </c>
      <c r="BJ106" s="17" t="s">
        <v>80</v>
      </c>
      <c r="BK106" s="146">
        <f>ROUND(I106*H106,2)</f>
        <v>0</v>
      </c>
      <c r="BL106" s="17" t="s">
        <v>150</v>
      </c>
      <c r="BM106" s="145" t="s">
        <v>453</v>
      </c>
    </row>
    <row r="107" spans="2:65" s="12" customFormat="1">
      <c r="B107" s="153"/>
      <c r="D107" s="154" t="s">
        <v>192</v>
      </c>
      <c r="E107" s="155" t="s">
        <v>3</v>
      </c>
      <c r="F107" s="156" t="s">
        <v>454</v>
      </c>
      <c r="H107" s="157">
        <v>250</v>
      </c>
      <c r="I107" s="158"/>
      <c r="L107" s="153"/>
      <c r="M107" s="159"/>
      <c r="T107" s="160"/>
      <c r="AT107" s="155" t="s">
        <v>192</v>
      </c>
      <c r="AU107" s="155" t="s">
        <v>82</v>
      </c>
      <c r="AV107" s="12" t="s">
        <v>82</v>
      </c>
      <c r="AW107" s="12" t="s">
        <v>33</v>
      </c>
      <c r="AX107" s="12" t="s">
        <v>72</v>
      </c>
      <c r="AY107" s="155" t="s">
        <v>132</v>
      </c>
    </row>
    <row r="108" spans="2:65" s="13" customFormat="1">
      <c r="B108" s="161"/>
      <c r="D108" s="154" t="s">
        <v>192</v>
      </c>
      <c r="E108" s="162" t="s">
        <v>3</v>
      </c>
      <c r="F108" s="163" t="s">
        <v>194</v>
      </c>
      <c r="H108" s="164">
        <v>250</v>
      </c>
      <c r="I108" s="165"/>
      <c r="L108" s="161"/>
      <c r="M108" s="166"/>
      <c r="T108" s="167"/>
      <c r="AT108" s="162" t="s">
        <v>192</v>
      </c>
      <c r="AU108" s="162" t="s">
        <v>82</v>
      </c>
      <c r="AV108" s="13" t="s">
        <v>150</v>
      </c>
      <c r="AW108" s="13" t="s">
        <v>33</v>
      </c>
      <c r="AX108" s="13" t="s">
        <v>80</v>
      </c>
      <c r="AY108" s="162" t="s">
        <v>132</v>
      </c>
    </row>
    <row r="109" spans="2:65" s="1" customFormat="1" ht="31.95" customHeight="1">
      <c r="B109" s="132"/>
      <c r="C109" s="133" t="s">
        <v>264</v>
      </c>
      <c r="D109" s="133" t="s">
        <v>135</v>
      </c>
      <c r="E109" s="134" t="s">
        <v>455</v>
      </c>
      <c r="F109" s="135" t="s">
        <v>456</v>
      </c>
      <c r="G109" s="136" t="s">
        <v>197</v>
      </c>
      <c r="H109" s="137">
        <v>105</v>
      </c>
      <c r="I109" s="138"/>
      <c r="J109" s="139">
        <f>ROUND(I109*H109,2)</f>
        <v>0</v>
      </c>
      <c r="K109" s="140"/>
      <c r="L109" s="32"/>
      <c r="M109" s="141" t="s">
        <v>3</v>
      </c>
      <c r="N109" s="142" t="s">
        <v>43</v>
      </c>
      <c r="P109" s="143">
        <f>O109*H109</f>
        <v>0</v>
      </c>
      <c r="Q109" s="143">
        <v>0</v>
      </c>
      <c r="R109" s="143">
        <f>Q109*H109</f>
        <v>0</v>
      </c>
      <c r="S109" s="143">
        <v>0</v>
      </c>
      <c r="T109" s="144">
        <f>S109*H109</f>
        <v>0</v>
      </c>
      <c r="AR109" s="145" t="s">
        <v>150</v>
      </c>
      <c r="AT109" s="145" t="s">
        <v>135</v>
      </c>
      <c r="AU109" s="145" t="s">
        <v>82</v>
      </c>
      <c r="AY109" s="17" t="s">
        <v>132</v>
      </c>
      <c r="BE109" s="146">
        <f>IF(N109="základní",J109,0)</f>
        <v>0</v>
      </c>
      <c r="BF109" s="146">
        <f>IF(N109="snížená",J109,0)</f>
        <v>0</v>
      </c>
      <c r="BG109" s="146">
        <f>IF(N109="zákl. přenesená",J109,0)</f>
        <v>0</v>
      </c>
      <c r="BH109" s="146">
        <f>IF(N109="sníž. přenesená",J109,0)</f>
        <v>0</v>
      </c>
      <c r="BI109" s="146">
        <f>IF(N109="nulová",J109,0)</f>
        <v>0</v>
      </c>
      <c r="BJ109" s="17" t="s">
        <v>80</v>
      </c>
      <c r="BK109" s="146">
        <f>ROUND(I109*H109,2)</f>
        <v>0</v>
      </c>
      <c r="BL109" s="17" t="s">
        <v>150</v>
      </c>
      <c r="BM109" s="145" t="s">
        <v>457</v>
      </c>
    </row>
    <row r="110" spans="2:65" s="12" customFormat="1">
      <c r="B110" s="153"/>
      <c r="D110" s="154" t="s">
        <v>192</v>
      </c>
      <c r="E110" s="155" t="s">
        <v>3</v>
      </c>
      <c r="F110" s="156" t="s">
        <v>458</v>
      </c>
      <c r="H110" s="157">
        <v>105</v>
      </c>
      <c r="I110" s="158"/>
      <c r="L110" s="153"/>
      <c r="M110" s="159"/>
      <c r="T110" s="160"/>
      <c r="AT110" s="155" t="s">
        <v>192</v>
      </c>
      <c r="AU110" s="155" t="s">
        <v>82</v>
      </c>
      <c r="AV110" s="12" t="s">
        <v>82</v>
      </c>
      <c r="AW110" s="12" t="s">
        <v>33</v>
      </c>
      <c r="AX110" s="12" t="s">
        <v>72</v>
      </c>
      <c r="AY110" s="155" t="s">
        <v>132</v>
      </c>
    </row>
    <row r="111" spans="2:65" s="13" customFormat="1">
      <c r="B111" s="161"/>
      <c r="D111" s="154" t="s">
        <v>192</v>
      </c>
      <c r="E111" s="162" t="s">
        <v>161</v>
      </c>
      <c r="F111" s="163" t="s">
        <v>194</v>
      </c>
      <c r="H111" s="164">
        <v>105</v>
      </c>
      <c r="I111" s="165"/>
      <c r="L111" s="161"/>
      <c r="M111" s="166"/>
      <c r="T111" s="167"/>
      <c r="AT111" s="162" t="s">
        <v>192</v>
      </c>
      <c r="AU111" s="162" t="s">
        <v>82</v>
      </c>
      <c r="AV111" s="13" t="s">
        <v>150</v>
      </c>
      <c r="AW111" s="13" t="s">
        <v>33</v>
      </c>
      <c r="AX111" s="13" t="s">
        <v>80</v>
      </c>
      <c r="AY111" s="162" t="s">
        <v>132</v>
      </c>
    </row>
    <row r="112" spans="2:65" s="1" customFormat="1" ht="60.9" customHeight="1">
      <c r="B112" s="132"/>
      <c r="C112" s="133" t="s">
        <v>270</v>
      </c>
      <c r="D112" s="133" t="s">
        <v>135</v>
      </c>
      <c r="E112" s="134" t="s">
        <v>204</v>
      </c>
      <c r="F112" s="135" t="s">
        <v>205</v>
      </c>
      <c r="G112" s="136" t="s">
        <v>197</v>
      </c>
      <c r="H112" s="137">
        <v>105</v>
      </c>
      <c r="I112" s="138"/>
      <c r="J112" s="139">
        <f>ROUND(I112*H112,2)</f>
        <v>0</v>
      </c>
      <c r="K112" s="140"/>
      <c r="L112" s="32"/>
      <c r="M112" s="141" t="s">
        <v>3</v>
      </c>
      <c r="N112" s="142" t="s">
        <v>43</v>
      </c>
      <c r="P112" s="143">
        <f>O112*H112</f>
        <v>0</v>
      </c>
      <c r="Q112" s="143">
        <v>0</v>
      </c>
      <c r="R112" s="143">
        <f>Q112*H112</f>
        <v>0</v>
      </c>
      <c r="S112" s="143">
        <v>0</v>
      </c>
      <c r="T112" s="144">
        <f>S112*H112</f>
        <v>0</v>
      </c>
      <c r="AR112" s="145" t="s">
        <v>150</v>
      </c>
      <c r="AT112" s="145" t="s">
        <v>135</v>
      </c>
      <c r="AU112" s="145" t="s">
        <v>82</v>
      </c>
      <c r="AY112" s="17" t="s">
        <v>132</v>
      </c>
      <c r="BE112" s="146">
        <f>IF(N112="základní",J112,0)</f>
        <v>0</v>
      </c>
      <c r="BF112" s="146">
        <f>IF(N112="snížená",J112,0)</f>
        <v>0</v>
      </c>
      <c r="BG112" s="146">
        <f>IF(N112="zákl. přenesená",J112,0)</f>
        <v>0</v>
      </c>
      <c r="BH112" s="146">
        <f>IF(N112="sníž. přenesená",J112,0)</f>
        <v>0</v>
      </c>
      <c r="BI112" s="146">
        <f>IF(N112="nulová",J112,0)</f>
        <v>0</v>
      </c>
      <c r="BJ112" s="17" t="s">
        <v>80</v>
      </c>
      <c r="BK112" s="146">
        <f>ROUND(I112*H112,2)</f>
        <v>0</v>
      </c>
      <c r="BL112" s="17" t="s">
        <v>150</v>
      </c>
      <c r="BM112" s="145" t="s">
        <v>459</v>
      </c>
    </row>
    <row r="113" spans="2:65" s="12" customFormat="1">
      <c r="B113" s="153"/>
      <c r="D113" s="154" t="s">
        <v>192</v>
      </c>
      <c r="E113" s="155" t="s">
        <v>3</v>
      </c>
      <c r="F113" s="156" t="s">
        <v>161</v>
      </c>
      <c r="H113" s="157">
        <v>105</v>
      </c>
      <c r="I113" s="158"/>
      <c r="L113" s="153"/>
      <c r="M113" s="159"/>
      <c r="T113" s="160"/>
      <c r="AT113" s="155" t="s">
        <v>192</v>
      </c>
      <c r="AU113" s="155" t="s">
        <v>82</v>
      </c>
      <c r="AV113" s="12" t="s">
        <v>82</v>
      </c>
      <c r="AW113" s="12" t="s">
        <v>33</v>
      </c>
      <c r="AX113" s="12" t="s">
        <v>72</v>
      </c>
      <c r="AY113" s="155" t="s">
        <v>132</v>
      </c>
    </row>
    <row r="114" spans="2:65" s="13" customFormat="1">
      <c r="B114" s="161"/>
      <c r="D114" s="154" t="s">
        <v>192</v>
      </c>
      <c r="E114" s="162" t="s">
        <v>164</v>
      </c>
      <c r="F114" s="163" t="s">
        <v>194</v>
      </c>
      <c r="H114" s="164">
        <v>105</v>
      </c>
      <c r="I114" s="165"/>
      <c r="L114" s="161"/>
      <c r="M114" s="166"/>
      <c r="T114" s="167"/>
      <c r="AT114" s="162" t="s">
        <v>192</v>
      </c>
      <c r="AU114" s="162" t="s">
        <v>82</v>
      </c>
      <c r="AV114" s="13" t="s">
        <v>150</v>
      </c>
      <c r="AW114" s="13" t="s">
        <v>33</v>
      </c>
      <c r="AX114" s="13" t="s">
        <v>80</v>
      </c>
      <c r="AY114" s="162" t="s">
        <v>132</v>
      </c>
    </row>
    <row r="115" spans="2:65" s="1" customFormat="1" ht="36.75" customHeight="1">
      <c r="B115" s="132"/>
      <c r="C115" s="133" t="s">
        <v>277</v>
      </c>
      <c r="D115" s="133" t="s">
        <v>135</v>
      </c>
      <c r="E115" s="134" t="s">
        <v>208</v>
      </c>
      <c r="F115" s="135" t="s">
        <v>209</v>
      </c>
      <c r="G115" s="136" t="s">
        <v>197</v>
      </c>
      <c r="H115" s="137">
        <v>105</v>
      </c>
      <c r="I115" s="138"/>
      <c r="J115" s="139">
        <f>ROUND(I115*H115,2)</f>
        <v>0</v>
      </c>
      <c r="K115" s="140"/>
      <c r="L115" s="32"/>
      <c r="M115" s="141" t="s">
        <v>3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150</v>
      </c>
      <c r="AT115" s="145" t="s">
        <v>135</v>
      </c>
      <c r="AU115" s="145" t="s">
        <v>82</v>
      </c>
      <c r="AY115" s="17" t="s">
        <v>132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7" t="s">
        <v>80</v>
      </c>
      <c r="BK115" s="146">
        <f>ROUND(I115*H115,2)</f>
        <v>0</v>
      </c>
      <c r="BL115" s="17" t="s">
        <v>150</v>
      </c>
      <c r="BM115" s="145" t="s">
        <v>460</v>
      </c>
    </row>
    <row r="116" spans="2:65" s="12" customFormat="1">
      <c r="B116" s="153"/>
      <c r="D116" s="154" t="s">
        <v>192</v>
      </c>
      <c r="E116" s="155" t="s">
        <v>3</v>
      </c>
      <c r="F116" s="156" t="s">
        <v>164</v>
      </c>
      <c r="H116" s="157">
        <v>105</v>
      </c>
      <c r="I116" s="158"/>
      <c r="L116" s="153"/>
      <c r="M116" s="188"/>
      <c r="N116" s="189"/>
      <c r="O116" s="189"/>
      <c r="P116" s="189"/>
      <c r="Q116" s="189"/>
      <c r="R116" s="189"/>
      <c r="S116" s="189"/>
      <c r="T116" s="190"/>
      <c r="AT116" s="155" t="s">
        <v>192</v>
      </c>
      <c r="AU116" s="155" t="s">
        <v>82</v>
      </c>
      <c r="AV116" s="12" t="s">
        <v>82</v>
      </c>
      <c r="AW116" s="12" t="s">
        <v>33</v>
      </c>
      <c r="AX116" s="12" t="s">
        <v>80</v>
      </c>
      <c r="AY116" s="155" t="s">
        <v>132</v>
      </c>
    </row>
    <row r="117" spans="2:65" s="1" customFormat="1" ht="6.9" customHeight="1">
      <c r="B117" s="41"/>
      <c r="C117" s="42"/>
      <c r="D117" s="42"/>
      <c r="E117" s="42"/>
      <c r="F117" s="42"/>
      <c r="G117" s="42"/>
      <c r="H117" s="42"/>
      <c r="I117" s="42"/>
      <c r="J117" s="42"/>
      <c r="K117" s="42"/>
      <c r="L117" s="32"/>
    </row>
  </sheetData>
  <autoFilter ref="C87:K116" xr:uid="{00000000-0009-0000-0000-000003000000}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2"/>
  <sheetViews>
    <sheetView showGridLines="0" workbookViewId="0"/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5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100</v>
      </c>
      <c r="AZ2" s="152" t="s">
        <v>461</v>
      </c>
      <c r="BA2" s="152" t="s">
        <v>462</v>
      </c>
      <c r="BB2" s="152" t="s">
        <v>3</v>
      </c>
      <c r="BC2" s="152" t="s">
        <v>304</v>
      </c>
      <c r="BD2" s="152" t="s">
        <v>144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  <c r="AZ3" s="152" t="s">
        <v>463</v>
      </c>
      <c r="BA3" s="152" t="s">
        <v>464</v>
      </c>
      <c r="BB3" s="152" t="s">
        <v>3</v>
      </c>
      <c r="BC3" s="152" t="s">
        <v>465</v>
      </c>
      <c r="BD3" s="152" t="s">
        <v>144</v>
      </c>
    </row>
    <row r="4" spans="2:56" ht="24.9" customHeight="1">
      <c r="B4" s="20"/>
      <c r="D4" s="21" t="s">
        <v>105</v>
      </c>
      <c r="L4" s="20"/>
      <c r="M4" s="90" t="s">
        <v>11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17</v>
      </c>
      <c r="L6" s="20"/>
    </row>
    <row r="7" spans="2:5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56" ht="12" customHeight="1">
      <c r="B8" s="20"/>
      <c r="D8" s="27" t="s">
        <v>106</v>
      </c>
      <c r="L8" s="20"/>
    </row>
    <row r="9" spans="2:56" s="1" customFormat="1" ht="16.350000000000001" customHeight="1">
      <c r="B9" s="32"/>
      <c r="E9" s="323" t="s">
        <v>466</v>
      </c>
      <c r="F9" s="322"/>
      <c r="G9" s="322"/>
      <c r="H9" s="322"/>
      <c r="L9" s="32"/>
    </row>
    <row r="10" spans="2:56" s="1" customFormat="1" ht="12" customHeight="1">
      <c r="B10" s="32"/>
      <c r="D10" s="27" t="s">
        <v>171</v>
      </c>
      <c r="L10" s="32"/>
    </row>
    <row r="11" spans="2:56" s="1" customFormat="1" ht="16.350000000000001" customHeight="1">
      <c r="B11" s="32"/>
      <c r="E11" s="313" t="s">
        <v>467</v>
      </c>
      <c r="F11" s="322"/>
      <c r="G11" s="322"/>
      <c r="H11" s="322"/>
      <c r="L11" s="32"/>
    </row>
    <row r="12" spans="2:56" s="1" customFormat="1">
      <c r="B12" s="32"/>
      <c r="L12" s="32"/>
    </row>
    <row r="13" spans="2:56" s="1" customFormat="1" ht="12" customHeight="1">
      <c r="B13" s="32"/>
      <c r="D13" s="27" t="s">
        <v>19</v>
      </c>
      <c r="F13" s="25" t="s">
        <v>3</v>
      </c>
      <c r="I13" s="27" t="s">
        <v>20</v>
      </c>
      <c r="J13" s="25" t="s">
        <v>3</v>
      </c>
      <c r="L13" s="32"/>
    </row>
    <row r="14" spans="2:5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18. 5. 2023</v>
      </c>
      <c r="L14" s="32"/>
    </row>
    <row r="15" spans="2:56" s="1" customFormat="1" ht="10.8" customHeight="1">
      <c r="B15" s="32"/>
      <c r="L15" s="32"/>
    </row>
    <row r="16" spans="2:56" s="1" customFormat="1" ht="12" customHeight="1">
      <c r="B16" s="32"/>
      <c r="D16" s="27" t="s">
        <v>25</v>
      </c>
      <c r="I16" s="27" t="s">
        <v>26</v>
      </c>
      <c r="J16" s="25" t="s">
        <v>3</v>
      </c>
      <c r="L16" s="32"/>
    </row>
    <row r="17" spans="2:12" s="1" customFormat="1" ht="18" customHeight="1">
      <c r="B17" s="32"/>
      <c r="E17" s="25" t="s">
        <v>27</v>
      </c>
      <c r="I17" s="27" t="s">
        <v>28</v>
      </c>
      <c r="J17" s="25" t="s">
        <v>3</v>
      </c>
      <c r="L17" s="32"/>
    </row>
    <row r="18" spans="2:12" s="1" customFormat="1" ht="6.9" customHeight="1">
      <c r="B18" s="32"/>
      <c r="L18" s="32"/>
    </row>
    <row r="19" spans="2:12" s="1" customFormat="1" ht="12" customHeight="1">
      <c r="B19" s="32"/>
      <c r="D19" s="27" t="s">
        <v>29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5" t="str">
        <f>'Rekapitulace stavby'!E14</f>
        <v>Vyplň údaj</v>
      </c>
      <c r="F20" s="292"/>
      <c r="G20" s="292"/>
      <c r="H20" s="292"/>
      <c r="I20" s="27" t="s">
        <v>28</v>
      </c>
      <c r="J20" s="28" t="str">
        <f>'Rekapitulace stavby'!AN14</f>
        <v>Vyplň údaj</v>
      </c>
      <c r="L20" s="32"/>
    </row>
    <row r="21" spans="2:12" s="1" customFormat="1" ht="6.9" customHeight="1">
      <c r="B21" s="32"/>
      <c r="L21" s="32"/>
    </row>
    <row r="22" spans="2:12" s="1" customFormat="1" ht="12" customHeight="1">
      <c r="B22" s="32"/>
      <c r="D22" s="27" t="s">
        <v>31</v>
      </c>
      <c r="I22" s="27" t="s">
        <v>26</v>
      </c>
      <c r="J22" s="25" t="s">
        <v>3</v>
      </c>
      <c r="L22" s="32"/>
    </row>
    <row r="23" spans="2:12" s="1" customFormat="1" ht="18" customHeight="1">
      <c r="B23" s="32"/>
      <c r="E23" s="25" t="s">
        <v>32</v>
      </c>
      <c r="I23" s="27" t="s">
        <v>28</v>
      </c>
      <c r="J23" s="25" t="s">
        <v>3</v>
      </c>
      <c r="L23" s="32"/>
    </row>
    <row r="24" spans="2:12" s="1" customFormat="1" ht="6.9" customHeight="1">
      <c r="B24" s="32"/>
      <c r="L24" s="32"/>
    </row>
    <row r="25" spans="2:12" s="1" customFormat="1" ht="12" customHeight="1">
      <c r="B25" s="32"/>
      <c r="D25" s="27" t="s">
        <v>34</v>
      </c>
      <c r="I25" s="27" t="s">
        <v>26</v>
      </c>
      <c r="J25" s="25" t="s">
        <v>3</v>
      </c>
      <c r="L25" s="32"/>
    </row>
    <row r="26" spans="2:12" s="1" customFormat="1" ht="18" customHeight="1">
      <c r="B26" s="32"/>
      <c r="E26" s="25" t="s">
        <v>35</v>
      </c>
      <c r="I26" s="27" t="s">
        <v>28</v>
      </c>
      <c r="J26" s="25" t="s">
        <v>3</v>
      </c>
      <c r="L26" s="32"/>
    </row>
    <row r="27" spans="2:12" s="1" customFormat="1" ht="6.9" customHeight="1">
      <c r="B27" s="32"/>
      <c r="L27" s="32"/>
    </row>
    <row r="28" spans="2:12" s="1" customFormat="1" ht="12" customHeight="1">
      <c r="B28" s="32"/>
      <c r="D28" s="27" t="s">
        <v>36</v>
      </c>
      <c r="L28" s="32"/>
    </row>
    <row r="29" spans="2:12" s="7" customFormat="1" ht="16.350000000000001" customHeight="1">
      <c r="B29" s="91"/>
      <c r="E29" s="296" t="s">
        <v>3</v>
      </c>
      <c r="F29" s="296"/>
      <c r="G29" s="296"/>
      <c r="H29" s="296"/>
      <c r="L29" s="91"/>
    </row>
    <row r="30" spans="2:12" s="1" customFormat="1" ht="6.9" customHeight="1">
      <c r="B30" s="32"/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38</v>
      </c>
      <c r="J32" s="63">
        <f>ROUND(J97, 2)</f>
        <v>0</v>
      </c>
      <c r="L32" s="32"/>
    </row>
    <row r="33" spans="2:12" s="1" customFormat="1" ht="6.9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" customHeight="1">
      <c r="B35" s="32"/>
      <c r="D35" s="52" t="s">
        <v>42</v>
      </c>
      <c r="E35" s="27" t="s">
        <v>43</v>
      </c>
      <c r="F35" s="83">
        <f>ROUND((SUM(BE97:BE201)),  2)</f>
        <v>0</v>
      </c>
      <c r="I35" s="93">
        <v>0.21</v>
      </c>
      <c r="J35" s="83">
        <f>ROUND(((SUM(BE97:BE201))*I35),  2)</f>
        <v>0</v>
      </c>
      <c r="L35" s="32"/>
    </row>
    <row r="36" spans="2:12" s="1" customFormat="1" ht="14.4" customHeight="1">
      <c r="B36" s="32"/>
      <c r="E36" s="27" t="s">
        <v>44</v>
      </c>
      <c r="F36" s="83">
        <f>ROUND((SUM(BF97:BF201)),  2)</f>
        <v>0</v>
      </c>
      <c r="I36" s="93">
        <v>0.15</v>
      </c>
      <c r="J36" s="83">
        <f>ROUND(((SUM(BF97:BF201))*I36),  2)</f>
        <v>0</v>
      </c>
      <c r="L36" s="32"/>
    </row>
    <row r="37" spans="2:12" s="1" customFormat="1" ht="14.4" hidden="1" customHeight="1">
      <c r="B37" s="32"/>
      <c r="E37" s="27" t="s">
        <v>45</v>
      </c>
      <c r="F37" s="83">
        <f>ROUND((SUM(BG97:BG201)),  2)</f>
        <v>0</v>
      </c>
      <c r="I37" s="93">
        <v>0.21</v>
      </c>
      <c r="J37" s="83">
        <f>0</f>
        <v>0</v>
      </c>
      <c r="L37" s="32"/>
    </row>
    <row r="38" spans="2:12" s="1" customFormat="1" ht="14.4" hidden="1" customHeight="1">
      <c r="B38" s="32"/>
      <c r="E38" s="27" t="s">
        <v>46</v>
      </c>
      <c r="F38" s="83">
        <f>ROUND((SUM(BH97:BH201)),  2)</f>
        <v>0</v>
      </c>
      <c r="I38" s="93">
        <v>0.15</v>
      </c>
      <c r="J38" s="83">
        <f>0</f>
        <v>0</v>
      </c>
      <c r="L38" s="32"/>
    </row>
    <row r="39" spans="2:12" s="1" customFormat="1" ht="14.4" hidden="1" customHeight="1">
      <c r="B39" s="32"/>
      <c r="E39" s="27" t="s">
        <v>47</v>
      </c>
      <c r="F39" s="83">
        <f>ROUND((SUM(BI97:BI201)),  2)</f>
        <v>0</v>
      </c>
      <c r="I39" s="93">
        <v>0</v>
      </c>
      <c r="J39" s="83">
        <f>0</f>
        <v>0</v>
      </c>
      <c r="L39" s="32"/>
    </row>
    <row r="40" spans="2:12" s="1" customFormat="1" ht="6.9" customHeight="1">
      <c r="B40" s="32"/>
      <c r="L40" s="32"/>
    </row>
    <row r="41" spans="2:12" s="1" customFormat="1" ht="25.35" customHeight="1">
      <c r="B41" s="32"/>
      <c r="C41" s="94"/>
      <c r="D41" s="95" t="s">
        <v>48</v>
      </c>
      <c r="E41" s="54"/>
      <c r="F41" s="54"/>
      <c r="G41" s="96" t="s">
        <v>49</v>
      </c>
      <c r="H41" s="97" t="s">
        <v>50</v>
      </c>
      <c r="I41" s="54"/>
      <c r="J41" s="98">
        <f>SUM(J32:J39)</f>
        <v>0</v>
      </c>
      <c r="K41" s="99"/>
      <c r="L41" s="32"/>
    </row>
    <row r="42" spans="2:12" s="1" customFormat="1" ht="14.4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" customHeight="1">
      <c r="B47" s="32"/>
      <c r="C47" s="21" t="s">
        <v>108</v>
      </c>
      <c r="L47" s="32"/>
    </row>
    <row r="48" spans="2:12" s="1" customFormat="1" ht="6.9" customHeight="1">
      <c r="B48" s="32"/>
      <c r="L48" s="32"/>
    </row>
    <row r="49" spans="2:47" s="1" customFormat="1" ht="12" customHeight="1">
      <c r="B49" s="32"/>
      <c r="C49" s="27" t="s">
        <v>17</v>
      </c>
      <c r="L49" s="32"/>
    </row>
    <row r="50" spans="2:47" s="1" customFormat="1" ht="27.75" customHeight="1">
      <c r="B50" s="32"/>
      <c r="E50" s="323" t="str">
        <f>E7</f>
        <v>REVITALIZACE SPORTOVNÍ ZÓNY STREETPARK úprava 7.12.2023</v>
      </c>
      <c r="F50" s="324"/>
      <c r="G50" s="324"/>
      <c r="H50" s="324"/>
      <c r="L50" s="32"/>
    </row>
    <row r="51" spans="2:47" ht="12" customHeight="1">
      <c r="B51" s="20"/>
      <c r="C51" s="27" t="s">
        <v>106</v>
      </c>
      <c r="L51" s="20"/>
    </row>
    <row r="52" spans="2:47" s="1" customFormat="1" ht="16.350000000000001" customHeight="1">
      <c r="B52" s="32"/>
      <c r="E52" s="323" t="s">
        <v>466</v>
      </c>
      <c r="F52" s="322"/>
      <c r="G52" s="322"/>
      <c r="H52" s="322"/>
      <c r="L52" s="32"/>
    </row>
    <row r="53" spans="2:47" s="1" customFormat="1" ht="12" customHeight="1">
      <c r="B53" s="32"/>
      <c r="C53" s="27" t="s">
        <v>171</v>
      </c>
      <c r="L53" s="32"/>
    </row>
    <row r="54" spans="2:47" s="1" customFormat="1" ht="16.350000000000001" customHeight="1">
      <c r="B54" s="32"/>
      <c r="E54" s="313" t="str">
        <f>E11</f>
        <v xml:space="preserve">SO 502 - Nakládání s dešťovými vodami </v>
      </c>
      <c r="F54" s="322"/>
      <c r="G54" s="322"/>
      <c r="H54" s="322"/>
      <c r="L54" s="32"/>
    </row>
    <row r="55" spans="2:47" s="1" customFormat="1" ht="6.9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 xml:space="preserve"> Žďár nad Sázavou</v>
      </c>
      <c r="I56" s="27" t="s">
        <v>23</v>
      </c>
      <c r="J56" s="49" t="str">
        <f>IF(J14="","",J14)</f>
        <v>18. 5. 2023</v>
      </c>
      <c r="L56" s="32"/>
    </row>
    <row r="57" spans="2:47" s="1" customFormat="1" ht="6.9" customHeight="1">
      <c r="B57" s="32"/>
      <c r="L57" s="32"/>
    </row>
    <row r="58" spans="2:47" s="1" customFormat="1" ht="24.75" customHeight="1">
      <c r="B58" s="32"/>
      <c r="C58" s="27" t="s">
        <v>25</v>
      </c>
      <c r="F58" s="25" t="str">
        <f>E17</f>
        <v>Město Žďár nad Sázavou</v>
      </c>
      <c r="I58" s="27" t="s">
        <v>31</v>
      </c>
      <c r="J58" s="30" t="str">
        <f>E23</f>
        <v>Grimm Architekti s.r.o.</v>
      </c>
      <c r="L58" s="32"/>
    </row>
    <row r="59" spans="2:47" s="1" customFormat="1" ht="15.3" customHeight="1">
      <c r="B59" s="32"/>
      <c r="C59" s="27" t="s">
        <v>29</v>
      </c>
      <c r="F59" s="25" t="str">
        <f>IF(E20="","",E20)</f>
        <v>Vyplň údaj</v>
      </c>
      <c r="I59" s="27" t="s">
        <v>34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109</v>
      </c>
      <c r="D61" s="94"/>
      <c r="E61" s="94"/>
      <c r="F61" s="94"/>
      <c r="G61" s="94"/>
      <c r="H61" s="94"/>
      <c r="I61" s="94"/>
      <c r="J61" s="101" t="s">
        <v>110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8" customHeight="1">
      <c r="B63" s="32"/>
      <c r="C63" s="102" t="s">
        <v>70</v>
      </c>
      <c r="J63" s="63">
        <f>J97</f>
        <v>0</v>
      </c>
      <c r="L63" s="32"/>
      <c r="AU63" s="17" t="s">
        <v>111</v>
      </c>
    </row>
    <row r="64" spans="2:47" s="8" customFormat="1" ht="24.9" customHeight="1">
      <c r="B64" s="103"/>
      <c r="D64" s="104" t="s">
        <v>173</v>
      </c>
      <c r="E64" s="105"/>
      <c r="F64" s="105"/>
      <c r="G64" s="105"/>
      <c r="H64" s="105"/>
      <c r="I64" s="105"/>
      <c r="J64" s="106">
        <f>J98</f>
        <v>0</v>
      </c>
      <c r="L64" s="103"/>
    </row>
    <row r="65" spans="2:12" s="9" customFormat="1" ht="19.95" customHeight="1">
      <c r="B65" s="107"/>
      <c r="D65" s="108" t="s">
        <v>174</v>
      </c>
      <c r="E65" s="109"/>
      <c r="F65" s="109"/>
      <c r="G65" s="109"/>
      <c r="H65" s="109"/>
      <c r="I65" s="109"/>
      <c r="J65" s="110">
        <f>J99</f>
        <v>0</v>
      </c>
      <c r="L65" s="107"/>
    </row>
    <row r="66" spans="2:12" s="9" customFormat="1" ht="19.95" customHeight="1">
      <c r="B66" s="107"/>
      <c r="D66" s="108" t="s">
        <v>175</v>
      </c>
      <c r="E66" s="109"/>
      <c r="F66" s="109"/>
      <c r="G66" s="109"/>
      <c r="H66" s="109"/>
      <c r="I66" s="109"/>
      <c r="J66" s="110">
        <f>J146</f>
        <v>0</v>
      </c>
      <c r="L66" s="107"/>
    </row>
    <row r="67" spans="2:12" s="9" customFormat="1" ht="19.95" customHeight="1">
      <c r="B67" s="107"/>
      <c r="D67" s="108" t="s">
        <v>177</v>
      </c>
      <c r="E67" s="109"/>
      <c r="F67" s="109"/>
      <c r="G67" s="109"/>
      <c r="H67" s="109"/>
      <c r="I67" s="109"/>
      <c r="J67" s="110">
        <f>J155</f>
        <v>0</v>
      </c>
      <c r="L67" s="107"/>
    </row>
    <row r="68" spans="2:12" s="9" customFormat="1" ht="19.95" customHeight="1">
      <c r="B68" s="107"/>
      <c r="D68" s="108" t="s">
        <v>468</v>
      </c>
      <c r="E68" s="109"/>
      <c r="F68" s="109"/>
      <c r="G68" s="109"/>
      <c r="H68" s="109"/>
      <c r="I68" s="109"/>
      <c r="J68" s="110">
        <f>J159</f>
        <v>0</v>
      </c>
      <c r="L68" s="107"/>
    </row>
    <row r="69" spans="2:12" s="9" customFormat="1" ht="19.95" customHeight="1">
      <c r="B69" s="107"/>
      <c r="D69" s="108" t="s">
        <v>180</v>
      </c>
      <c r="E69" s="109"/>
      <c r="F69" s="109"/>
      <c r="G69" s="109"/>
      <c r="H69" s="109"/>
      <c r="I69" s="109"/>
      <c r="J69" s="110">
        <f>J179</f>
        <v>0</v>
      </c>
      <c r="L69" s="107"/>
    </row>
    <row r="70" spans="2:12" s="9" customFormat="1" ht="19.95" customHeight="1">
      <c r="B70" s="107"/>
      <c r="D70" s="108" t="s">
        <v>181</v>
      </c>
      <c r="E70" s="109"/>
      <c r="F70" s="109"/>
      <c r="G70" s="109"/>
      <c r="H70" s="109"/>
      <c r="I70" s="109"/>
      <c r="J70" s="110">
        <f>J186</f>
        <v>0</v>
      </c>
      <c r="L70" s="107"/>
    </row>
    <row r="71" spans="2:12" s="8" customFormat="1" ht="24.9" customHeight="1">
      <c r="B71" s="103"/>
      <c r="D71" s="104" t="s">
        <v>469</v>
      </c>
      <c r="E71" s="105"/>
      <c r="F71" s="105"/>
      <c r="G71" s="105"/>
      <c r="H71" s="105"/>
      <c r="I71" s="105"/>
      <c r="J71" s="106">
        <f>J188</f>
        <v>0</v>
      </c>
      <c r="L71" s="103"/>
    </row>
    <row r="72" spans="2:12" s="9" customFormat="1" ht="19.95" customHeight="1">
      <c r="B72" s="107"/>
      <c r="D72" s="108" t="s">
        <v>470</v>
      </c>
      <c r="E72" s="109"/>
      <c r="F72" s="109"/>
      <c r="G72" s="109"/>
      <c r="H72" s="109"/>
      <c r="I72" s="109"/>
      <c r="J72" s="110">
        <f>J189</f>
        <v>0</v>
      </c>
      <c r="L72" s="107"/>
    </row>
    <row r="73" spans="2:12" s="8" customFormat="1" ht="24.9" customHeight="1">
      <c r="B73" s="103"/>
      <c r="D73" s="104" t="s">
        <v>112</v>
      </c>
      <c r="E73" s="105"/>
      <c r="F73" s="105"/>
      <c r="G73" s="105"/>
      <c r="H73" s="105"/>
      <c r="I73" s="105"/>
      <c r="J73" s="106">
        <f>J195</f>
        <v>0</v>
      </c>
      <c r="L73" s="103"/>
    </row>
    <row r="74" spans="2:12" s="9" customFormat="1" ht="19.95" customHeight="1">
      <c r="B74" s="107"/>
      <c r="D74" s="108" t="s">
        <v>113</v>
      </c>
      <c r="E74" s="109"/>
      <c r="F74" s="109"/>
      <c r="G74" s="109"/>
      <c r="H74" s="109"/>
      <c r="I74" s="109"/>
      <c r="J74" s="110">
        <f>J196</f>
        <v>0</v>
      </c>
      <c r="L74" s="107"/>
    </row>
    <row r="75" spans="2:12" s="9" customFormat="1" ht="19.95" customHeight="1">
      <c r="B75" s="107"/>
      <c r="D75" s="108" t="s">
        <v>114</v>
      </c>
      <c r="E75" s="109"/>
      <c r="F75" s="109"/>
      <c r="G75" s="109"/>
      <c r="H75" s="109"/>
      <c r="I75" s="109"/>
      <c r="J75" s="110">
        <f>J200</f>
        <v>0</v>
      </c>
      <c r="L75" s="107"/>
    </row>
    <row r="76" spans="2:12" s="1" customFormat="1" ht="21.75" customHeight="1">
      <c r="B76" s="32"/>
      <c r="L76" s="32"/>
    </row>
    <row r="77" spans="2:12" s="1" customFormat="1" ht="6.9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2"/>
    </row>
    <row r="81" spans="2:20" s="1" customFormat="1" ht="6.9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2"/>
    </row>
    <row r="82" spans="2:20" s="1" customFormat="1" ht="24.9" customHeight="1">
      <c r="B82" s="32"/>
      <c r="C82" s="21" t="s">
        <v>116</v>
      </c>
      <c r="L82" s="32"/>
    </row>
    <row r="83" spans="2:20" s="1" customFormat="1" ht="6.9" customHeight="1">
      <c r="B83" s="32"/>
      <c r="L83" s="32"/>
    </row>
    <row r="84" spans="2:20" s="1" customFormat="1" ht="12" customHeight="1">
      <c r="B84" s="32"/>
      <c r="C84" s="27" t="s">
        <v>17</v>
      </c>
      <c r="L84" s="32"/>
    </row>
    <row r="85" spans="2:20" s="1" customFormat="1" ht="27.75" customHeight="1">
      <c r="B85" s="32"/>
      <c r="E85" s="323" t="str">
        <f>E7</f>
        <v>REVITALIZACE SPORTOVNÍ ZÓNY STREETPARK úprava 7.12.2023</v>
      </c>
      <c r="F85" s="324"/>
      <c r="G85" s="324"/>
      <c r="H85" s="324"/>
      <c r="L85" s="32"/>
    </row>
    <row r="86" spans="2:20" ht="12" customHeight="1">
      <c r="B86" s="20"/>
      <c r="C86" s="27" t="s">
        <v>106</v>
      </c>
      <c r="L86" s="20"/>
    </row>
    <row r="87" spans="2:20" s="1" customFormat="1" ht="16.350000000000001" customHeight="1">
      <c r="B87" s="32"/>
      <c r="E87" s="323" t="s">
        <v>466</v>
      </c>
      <c r="F87" s="322"/>
      <c r="G87" s="322"/>
      <c r="H87" s="322"/>
      <c r="L87" s="32"/>
    </row>
    <row r="88" spans="2:20" s="1" customFormat="1" ht="12" customHeight="1">
      <c r="B88" s="32"/>
      <c r="C88" s="27" t="s">
        <v>171</v>
      </c>
      <c r="L88" s="32"/>
    </row>
    <row r="89" spans="2:20" s="1" customFormat="1" ht="16.350000000000001" customHeight="1">
      <c r="B89" s="32"/>
      <c r="E89" s="313" t="str">
        <f>E11</f>
        <v xml:space="preserve">SO 502 - Nakládání s dešťovými vodami </v>
      </c>
      <c r="F89" s="322"/>
      <c r="G89" s="322"/>
      <c r="H89" s="322"/>
      <c r="L89" s="32"/>
    </row>
    <row r="90" spans="2:20" s="1" customFormat="1" ht="6.9" customHeight="1">
      <c r="B90" s="32"/>
      <c r="L90" s="32"/>
    </row>
    <row r="91" spans="2:20" s="1" customFormat="1" ht="12" customHeight="1">
      <c r="B91" s="32"/>
      <c r="C91" s="27" t="s">
        <v>21</v>
      </c>
      <c r="F91" s="25" t="str">
        <f>F14</f>
        <v xml:space="preserve"> Žďár nad Sázavou</v>
      </c>
      <c r="I91" s="27" t="s">
        <v>23</v>
      </c>
      <c r="J91" s="49" t="str">
        <f>IF(J14="","",J14)</f>
        <v>18. 5. 2023</v>
      </c>
      <c r="L91" s="32"/>
    </row>
    <row r="92" spans="2:20" s="1" customFormat="1" ht="6.9" customHeight="1">
      <c r="B92" s="32"/>
      <c r="L92" s="32"/>
    </row>
    <row r="93" spans="2:20" s="1" customFormat="1" ht="24.75" customHeight="1">
      <c r="B93" s="32"/>
      <c r="C93" s="27" t="s">
        <v>25</v>
      </c>
      <c r="F93" s="25" t="str">
        <f>E17</f>
        <v>Město Žďár nad Sázavou</v>
      </c>
      <c r="I93" s="27" t="s">
        <v>31</v>
      </c>
      <c r="J93" s="30" t="str">
        <f>E23</f>
        <v>Grimm Architekti s.r.o.</v>
      </c>
      <c r="L93" s="32"/>
    </row>
    <row r="94" spans="2:20" s="1" customFormat="1" ht="15.3" customHeight="1">
      <c r="B94" s="32"/>
      <c r="C94" s="27" t="s">
        <v>29</v>
      </c>
      <c r="F94" s="25" t="str">
        <f>IF(E20="","",E20)</f>
        <v>Vyplň údaj</v>
      </c>
      <c r="I94" s="27" t="s">
        <v>34</v>
      </c>
      <c r="J94" s="30" t="str">
        <f>E26</f>
        <v xml:space="preserve"> </v>
      </c>
      <c r="L94" s="32"/>
    </row>
    <row r="95" spans="2:20" s="1" customFormat="1" ht="10.35" customHeight="1">
      <c r="B95" s="32"/>
      <c r="L95" s="32"/>
    </row>
    <row r="96" spans="2:20" s="10" customFormat="1" ht="29.25" customHeight="1">
      <c r="B96" s="111"/>
      <c r="C96" s="112" t="s">
        <v>117</v>
      </c>
      <c r="D96" s="113" t="s">
        <v>57</v>
      </c>
      <c r="E96" s="113" t="s">
        <v>53</v>
      </c>
      <c r="F96" s="113" t="s">
        <v>54</v>
      </c>
      <c r="G96" s="113" t="s">
        <v>118</v>
      </c>
      <c r="H96" s="113" t="s">
        <v>119</v>
      </c>
      <c r="I96" s="113" t="s">
        <v>120</v>
      </c>
      <c r="J96" s="114" t="s">
        <v>110</v>
      </c>
      <c r="K96" s="115" t="s">
        <v>121</v>
      </c>
      <c r="L96" s="111"/>
      <c r="M96" s="56" t="s">
        <v>3</v>
      </c>
      <c r="N96" s="57" t="s">
        <v>42</v>
      </c>
      <c r="O96" s="57" t="s">
        <v>122</v>
      </c>
      <c r="P96" s="57" t="s">
        <v>123</v>
      </c>
      <c r="Q96" s="57" t="s">
        <v>124</v>
      </c>
      <c r="R96" s="57" t="s">
        <v>125</v>
      </c>
      <c r="S96" s="57" t="s">
        <v>126</v>
      </c>
      <c r="T96" s="58" t="s">
        <v>127</v>
      </c>
    </row>
    <row r="97" spans="2:65" s="1" customFormat="1" ht="22.8" customHeight="1">
      <c r="B97" s="32"/>
      <c r="C97" s="61" t="s">
        <v>128</v>
      </c>
      <c r="J97" s="116">
        <f>BK97</f>
        <v>0</v>
      </c>
      <c r="L97" s="32"/>
      <c r="M97" s="59"/>
      <c r="N97" s="50"/>
      <c r="O97" s="50"/>
      <c r="P97" s="117">
        <f>P98+P188+P195</f>
        <v>0</v>
      </c>
      <c r="Q97" s="50"/>
      <c r="R97" s="117">
        <f>R98+R188+R195</f>
        <v>62.963430000000002</v>
      </c>
      <c r="S97" s="50"/>
      <c r="T97" s="118">
        <f>T98+T188+T195</f>
        <v>0</v>
      </c>
      <c r="AT97" s="17" t="s">
        <v>71</v>
      </c>
      <c r="AU97" s="17" t="s">
        <v>111</v>
      </c>
      <c r="BK97" s="119">
        <f>BK98+BK188+BK195</f>
        <v>0</v>
      </c>
    </row>
    <row r="98" spans="2:65" s="11" customFormat="1" ht="25.95" customHeight="1">
      <c r="B98" s="120"/>
      <c r="D98" s="121" t="s">
        <v>71</v>
      </c>
      <c r="E98" s="122" t="s">
        <v>185</v>
      </c>
      <c r="F98" s="122" t="s">
        <v>186</v>
      </c>
      <c r="I98" s="123"/>
      <c r="J98" s="124">
        <f>BK98</f>
        <v>0</v>
      </c>
      <c r="L98" s="120"/>
      <c r="M98" s="125"/>
      <c r="P98" s="126">
        <f>P99+P146+P155+P159+P179+P186</f>
        <v>0</v>
      </c>
      <c r="R98" s="126">
        <f>R99+R146+R155+R159+R179+R186</f>
        <v>62.963430000000002</v>
      </c>
      <c r="T98" s="127">
        <f>T99+T146+T155+T159+T179+T186</f>
        <v>0</v>
      </c>
      <c r="AR98" s="121" t="s">
        <v>80</v>
      </c>
      <c r="AT98" s="128" t="s">
        <v>71</v>
      </c>
      <c r="AU98" s="128" t="s">
        <v>72</v>
      </c>
      <c r="AY98" s="121" t="s">
        <v>132</v>
      </c>
      <c r="BK98" s="129">
        <f>BK99+BK146+BK155+BK159+BK179+BK186</f>
        <v>0</v>
      </c>
    </row>
    <row r="99" spans="2:65" s="11" customFormat="1" ht="22.8" customHeight="1">
      <c r="B99" s="120"/>
      <c r="D99" s="121" t="s">
        <v>71</v>
      </c>
      <c r="E99" s="130" t="s">
        <v>80</v>
      </c>
      <c r="F99" s="130" t="s">
        <v>187</v>
      </c>
      <c r="I99" s="123"/>
      <c r="J99" s="131">
        <f>BK99</f>
        <v>0</v>
      </c>
      <c r="L99" s="120"/>
      <c r="M99" s="125"/>
      <c r="P99" s="126">
        <f>SUM(P100:P145)</f>
        <v>0</v>
      </c>
      <c r="R99" s="126">
        <f>SUM(R100:R145)</f>
        <v>55.823999999999998</v>
      </c>
      <c r="T99" s="127">
        <f>SUM(T100:T145)</f>
        <v>0</v>
      </c>
      <c r="AR99" s="121" t="s">
        <v>80</v>
      </c>
      <c r="AT99" s="128" t="s">
        <v>71</v>
      </c>
      <c r="AU99" s="128" t="s">
        <v>80</v>
      </c>
      <c r="AY99" s="121" t="s">
        <v>132</v>
      </c>
      <c r="BK99" s="129">
        <f>SUM(BK100:BK145)</f>
        <v>0</v>
      </c>
    </row>
    <row r="100" spans="2:65" s="1" customFormat="1" ht="42.75" customHeight="1">
      <c r="B100" s="132"/>
      <c r="C100" s="133" t="s">
        <v>80</v>
      </c>
      <c r="D100" s="133" t="s">
        <v>135</v>
      </c>
      <c r="E100" s="134" t="s">
        <v>471</v>
      </c>
      <c r="F100" s="135" t="s">
        <v>472</v>
      </c>
      <c r="G100" s="136" t="s">
        <v>197</v>
      </c>
      <c r="H100" s="137">
        <v>77</v>
      </c>
      <c r="I100" s="138"/>
      <c r="J100" s="139">
        <f>ROUND(I100*H100,2)</f>
        <v>0</v>
      </c>
      <c r="K100" s="140"/>
      <c r="L100" s="32"/>
      <c r="M100" s="141" t="s">
        <v>3</v>
      </c>
      <c r="N100" s="142" t="s">
        <v>43</v>
      </c>
      <c r="P100" s="143">
        <f>O100*H100</f>
        <v>0</v>
      </c>
      <c r="Q100" s="143">
        <v>0</v>
      </c>
      <c r="R100" s="143">
        <f>Q100*H100</f>
        <v>0</v>
      </c>
      <c r="S100" s="143">
        <v>0</v>
      </c>
      <c r="T100" s="144">
        <f>S100*H100</f>
        <v>0</v>
      </c>
      <c r="AR100" s="145" t="s">
        <v>150</v>
      </c>
      <c r="AT100" s="145" t="s">
        <v>135</v>
      </c>
      <c r="AU100" s="145" t="s">
        <v>82</v>
      </c>
      <c r="AY100" s="17" t="s">
        <v>132</v>
      </c>
      <c r="BE100" s="146">
        <f>IF(N100="základní",J100,0)</f>
        <v>0</v>
      </c>
      <c r="BF100" s="146">
        <f>IF(N100="snížená",J100,0)</f>
        <v>0</v>
      </c>
      <c r="BG100" s="146">
        <f>IF(N100="zákl. přenesená",J100,0)</f>
        <v>0</v>
      </c>
      <c r="BH100" s="146">
        <f>IF(N100="sníž. přenesená",J100,0)</f>
        <v>0</v>
      </c>
      <c r="BI100" s="146">
        <f>IF(N100="nulová",J100,0)</f>
        <v>0</v>
      </c>
      <c r="BJ100" s="17" t="s">
        <v>80</v>
      </c>
      <c r="BK100" s="146">
        <f>ROUND(I100*H100,2)</f>
        <v>0</v>
      </c>
      <c r="BL100" s="17" t="s">
        <v>150</v>
      </c>
      <c r="BM100" s="145" t="s">
        <v>473</v>
      </c>
    </row>
    <row r="101" spans="2:65" s="12" customFormat="1">
      <c r="B101" s="153"/>
      <c r="D101" s="154" t="s">
        <v>192</v>
      </c>
      <c r="E101" s="155" t="s">
        <v>3</v>
      </c>
      <c r="F101" s="156" t="s">
        <v>474</v>
      </c>
      <c r="H101" s="157">
        <v>77</v>
      </c>
      <c r="I101" s="158"/>
      <c r="L101" s="153"/>
      <c r="M101" s="159"/>
      <c r="T101" s="160"/>
      <c r="AT101" s="155" t="s">
        <v>192</v>
      </c>
      <c r="AU101" s="155" t="s">
        <v>82</v>
      </c>
      <c r="AV101" s="12" t="s">
        <v>82</v>
      </c>
      <c r="AW101" s="12" t="s">
        <v>33</v>
      </c>
      <c r="AX101" s="12" t="s">
        <v>72</v>
      </c>
      <c r="AY101" s="155" t="s">
        <v>132</v>
      </c>
    </row>
    <row r="102" spans="2:65" s="14" customFormat="1">
      <c r="B102" s="168"/>
      <c r="D102" s="154" t="s">
        <v>192</v>
      </c>
      <c r="E102" s="169" t="s">
        <v>3</v>
      </c>
      <c r="F102" s="170" t="s">
        <v>475</v>
      </c>
      <c r="H102" s="169" t="s">
        <v>3</v>
      </c>
      <c r="I102" s="171"/>
      <c r="L102" s="168"/>
      <c r="M102" s="172"/>
      <c r="T102" s="173"/>
      <c r="AT102" s="169" t="s">
        <v>192</v>
      </c>
      <c r="AU102" s="169" t="s">
        <v>82</v>
      </c>
      <c r="AV102" s="14" t="s">
        <v>80</v>
      </c>
      <c r="AW102" s="14" t="s">
        <v>33</v>
      </c>
      <c r="AX102" s="14" t="s">
        <v>72</v>
      </c>
      <c r="AY102" s="169" t="s">
        <v>132</v>
      </c>
    </row>
    <row r="103" spans="2:65" s="13" customFormat="1">
      <c r="B103" s="161"/>
      <c r="D103" s="154" t="s">
        <v>192</v>
      </c>
      <c r="E103" s="162" t="s">
        <v>3</v>
      </c>
      <c r="F103" s="163" t="s">
        <v>194</v>
      </c>
      <c r="H103" s="164">
        <v>77</v>
      </c>
      <c r="I103" s="165"/>
      <c r="L103" s="161"/>
      <c r="M103" s="166"/>
      <c r="T103" s="167"/>
      <c r="AT103" s="162" t="s">
        <v>192</v>
      </c>
      <c r="AU103" s="162" t="s">
        <v>82</v>
      </c>
      <c r="AV103" s="13" t="s">
        <v>150</v>
      </c>
      <c r="AW103" s="13" t="s">
        <v>33</v>
      </c>
      <c r="AX103" s="13" t="s">
        <v>80</v>
      </c>
      <c r="AY103" s="162" t="s">
        <v>132</v>
      </c>
    </row>
    <row r="104" spans="2:65" s="1" customFormat="1" ht="42.75" customHeight="1">
      <c r="B104" s="132"/>
      <c r="C104" s="133" t="s">
        <v>82</v>
      </c>
      <c r="D104" s="133" t="s">
        <v>135</v>
      </c>
      <c r="E104" s="134" t="s">
        <v>476</v>
      </c>
      <c r="F104" s="135" t="s">
        <v>477</v>
      </c>
      <c r="G104" s="136" t="s">
        <v>197</v>
      </c>
      <c r="H104" s="137">
        <v>16.32</v>
      </c>
      <c r="I104" s="138"/>
      <c r="J104" s="139">
        <f>ROUND(I104*H104,2)</f>
        <v>0</v>
      </c>
      <c r="K104" s="140"/>
      <c r="L104" s="32"/>
      <c r="M104" s="141" t="s">
        <v>3</v>
      </c>
      <c r="N104" s="142" t="s">
        <v>43</v>
      </c>
      <c r="P104" s="143">
        <f>O104*H104</f>
        <v>0</v>
      </c>
      <c r="Q104" s="143">
        <v>0</v>
      </c>
      <c r="R104" s="143">
        <f>Q104*H104</f>
        <v>0</v>
      </c>
      <c r="S104" s="143">
        <v>0</v>
      </c>
      <c r="T104" s="144">
        <f>S104*H104</f>
        <v>0</v>
      </c>
      <c r="AR104" s="145" t="s">
        <v>150</v>
      </c>
      <c r="AT104" s="145" t="s">
        <v>135</v>
      </c>
      <c r="AU104" s="145" t="s">
        <v>82</v>
      </c>
      <c r="AY104" s="17" t="s">
        <v>132</v>
      </c>
      <c r="BE104" s="146">
        <f>IF(N104="základní",J104,0)</f>
        <v>0</v>
      </c>
      <c r="BF104" s="146">
        <f>IF(N104="snížená",J104,0)</f>
        <v>0</v>
      </c>
      <c r="BG104" s="146">
        <f>IF(N104="zákl. přenesená",J104,0)</f>
        <v>0</v>
      </c>
      <c r="BH104" s="146">
        <f>IF(N104="sníž. přenesená",J104,0)</f>
        <v>0</v>
      </c>
      <c r="BI104" s="146">
        <f>IF(N104="nulová",J104,0)</f>
        <v>0</v>
      </c>
      <c r="BJ104" s="17" t="s">
        <v>80</v>
      </c>
      <c r="BK104" s="146">
        <f>ROUND(I104*H104,2)</f>
        <v>0</v>
      </c>
      <c r="BL104" s="17" t="s">
        <v>150</v>
      </c>
      <c r="BM104" s="145" t="s">
        <v>478</v>
      </c>
    </row>
    <row r="105" spans="2:65" s="12" customFormat="1">
      <c r="B105" s="153"/>
      <c r="D105" s="154" t="s">
        <v>192</v>
      </c>
      <c r="E105" s="155" t="s">
        <v>3</v>
      </c>
      <c r="F105" s="156" t="s">
        <v>479</v>
      </c>
      <c r="H105" s="157">
        <v>16.32</v>
      </c>
      <c r="I105" s="158"/>
      <c r="L105" s="153"/>
      <c r="M105" s="159"/>
      <c r="T105" s="160"/>
      <c r="AT105" s="155" t="s">
        <v>192</v>
      </c>
      <c r="AU105" s="155" t="s">
        <v>82</v>
      </c>
      <c r="AV105" s="12" t="s">
        <v>82</v>
      </c>
      <c r="AW105" s="12" t="s">
        <v>33</v>
      </c>
      <c r="AX105" s="12" t="s">
        <v>72</v>
      </c>
      <c r="AY105" s="155" t="s">
        <v>132</v>
      </c>
    </row>
    <row r="106" spans="2:65" s="13" customFormat="1">
      <c r="B106" s="161"/>
      <c r="D106" s="154" t="s">
        <v>192</v>
      </c>
      <c r="E106" s="162" t="s">
        <v>3</v>
      </c>
      <c r="F106" s="163" t="s">
        <v>194</v>
      </c>
      <c r="H106" s="164">
        <v>16.32</v>
      </c>
      <c r="I106" s="165"/>
      <c r="L106" s="161"/>
      <c r="M106" s="166"/>
      <c r="T106" s="167"/>
      <c r="AT106" s="162" t="s">
        <v>192</v>
      </c>
      <c r="AU106" s="162" t="s">
        <v>82</v>
      </c>
      <c r="AV106" s="13" t="s">
        <v>150</v>
      </c>
      <c r="AW106" s="13" t="s">
        <v>33</v>
      </c>
      <c r="AX106" s="13" t="s">
        <v>80</v>
      </c>
      <c r="AY106" s="162" t="s">
        <v>132</v>
      </c>
    </row>
    <row r="107" spans="2:65" s="1" customFormat="1" ht="60.9" customHeight="1">
      <c r="B107" s="132"/>
      <c r="C107" s="133" t="s">
        <v>144</v>
      </c>
      <c r="D107" s="133" t="s">
        <v>135</v>
      </c>
      <c r="E107" s="134" t="s">
        <v>204</v>
      </c>
      <c r="F107" s="135" t="s">
        <v>205</v>
      </c>
      <c r="G107" s="136" t="s">
        <v>197</v>
      </c>
      <c r="H107" s="137">
        <v>157.19999999999999</v>
      </c>
      <c r="I107" s="138"/>
      <c r="J107" s="139">
        <f>ROUND(I107*H107,2)</f>
        <v>0</v>
      </c>
      <c r="K107" s="140"/>
      <c r="L107" s="32"/>
      <c r="M107" s="141" t="s">
        <v>3</v>
      </c>
      <c r="N107" s="142" t="s">
        <v>43</v>
      </c>
      <c r="P107" s="143">
        <f>O107*H107</f>
        <v>0</v>
      </c>
      <c r="Q107" s="143">
        <v>0</v>
      </c>
      <c r="R107" s="143">
        <f>Q107*H107</f>
        <v>0</v>
      </c>
      <c r="S107" s="143">
        <v>0</v>
      </c>
      <c r="T107" s="144">
        <f>S107*H107</f>
        <v>0</v>
      </c>
      <c r="AR107" s="145" t="s">
        <v>150</v>
      </c>
      <c r="AT107" s="145" t="s">
        <v>135</v>
      </c>
      <c r="AU107" s="145" t="s">
        <v>82</v>
      </c>
      <c r="AY107" s="17" t="s">
        <v>132</v>
      </c>
      <c r="BE107" s="146">
        <f>IF(N107="základní",J107,0)</f>
        <v>0</v>
      </c>
      <c r="BF107" s="146">
        <f>IF(N107="snížená",J107,0)</f>
        <v>0</v>
      </c>
      <c r="BG107" s="146">
        <f>IF(N107="zákl. přenesená",J107,0)</f>
        <v>0</v>
      </c>
      <c r="BH107" s="146">
        <f>IF(N107="sníž. přenesená",J107,0)</f>
        <v>0</v>
      </c>
      <c r="BI107" s="146">
        <f>IF(N107="nulová",J107,0)</f>
        <v>0</v>
      </c>
      <c r="BJ107" s="17" t="s">
        <v>80</v>
      </c>
      <c r="BK107" s="146">
        <f>ROUND(I107*H107,2)</f>
        <v>0</v>
      </c>
      <c r="BL107" s="17" t="s">
        <v>150</v>
      </c>
      <c r="BM107" s="145" t="s">
        <v>480</v>
      </c>
    </row>
    <row r="108" spans="2:65" s="12" customFormat="1">
      <c r="B108" s="153"/>
      <c r="D108" s="154" t="s">
        <v>192</v>
      </c>
      <c r="E108" s="155" t="s">
        <v>3</v>
      </c>
      <c r="F108" s="156" t="s">
        <v>474</v>
      </c>
      <c r="H108" s="157">
        <v>77</v>
      </c>
      <c r="I108" s="158"/>
      <c r="L108" s="153"/>
      <c r="M108" s="159"/>
      <c r="T108" s="160"/>
      <c r="AT108" s="155" t="s">
        <v>192</v>
      </c>
      <c r="AU108" s="155" t="s">
        <v>82</v>
      </c>
      <c r="AV108" s="12" t="s">
        <v>82</v>
      </c>
      <c r="AW108" s="12" t="s">
        <v>33</v>
      </c>
      <c r="AX108" s="12" t="s">
        <v>72</v>
      </c>
      <c r="AY108" s="155" t="s">
        <v>132</v>
      </c>
    </row>
    <row r="109" spans="2:65" s="14" customFormat="1">
      <c r="B109" s="168"/>
      <c r="D109" s="154" t="s">
        <v>192</v>
      </c>
      <c r="E109" s="169" t="s">
        <v>3</v>
      </c>
      <c r="F109" s="170" t="s">
        <v>475</v>
      </c>
      <c r="H109" s="169" t="s">
        <v>3</v>
      </c>
      <c r="I109" s="171"/>
      <c r="L109" s="168"/>
      <c r="M109" s="172"/>
      <c r="T109" s="173"/>
      <c r="AT109" s="169" t="s">
        <v>192</v>
      </c>
      <c r="AU109" s="169" t="s">
        <v>82</v>
      </c>
      <c r="AV109" s="14" t="s">
        <v>80</v>
      </c>
      <c r="AW109" s="14" t="s">
        <v>33</v>
      </c>
      <c r="AX109" s="14" t="s">
        <v>72</v>
      </c>
      <c r="AY109" s="169" t="s">
        <v>132</v>
      </c>
    </row>
    <row r="110" spans="2:65" s="12" customFormat="1">
      <c r="B110" s="153"/>
      <c r="D110" s="154" t="s">
        <v>192</v>
      </c>
      <c r="E110" s="155" t="s">
        <v>3</v>
      </c>
      <c r="F110" s="156" t="s">
        <v>479</v>
      </c>
      <c r="H110" s="157">
        <v>16.32</v>
      </c>
      <c r="I110" s="158"/>
      <c r="L110" s="153"/>
      <c r="M110" s="159"/>
      <c r="T110" s="160"/>
      <c r="AT110" s="155" t="s">
        <v>192</v>
      </c>
      <c r="AU110" s="155" t="s">
        <v>82</v>
      </c>
      <c r="AV110" s="12" t="s">
        <v>82</v>
      </c>
      <c r="AW110" s="12" t="s">
        <v>33</v>
      </c>
      <c r="AX110" s="12" t="s">
        <v>72</v>
      </c>
      <c r="AY110" s="155" t="s">
        <v>132</v>
      </c>
    </row>
    <row r="111" spans="2:65" s="14" customFormat="1">
      <c r="B111" s="168"/>
      <c r="D111" s="154" t="s">
        <v>192</v>
      </c>
      <c r="E111" s="169" t="s">
        <v>3</v>
      </c>
      <c r="F111" s="170" t="s">
        <v>481</v>
      </c>
      <c r="H111" s="169" t="s">
        <v>3</v>
      </c>
      <c r="I111" s="171"/>
      <c r="L111" s="168"/>
      <c r="M111" s="172"/>
      <c r="T111" s="173"/>
      <c r="AT111" s="169" t="s">
        <v>192</v>
      </c>
      <c r="AU111" s="169" t="s">
        <v>82</v>
      </c>
      <c r="AV111" s="14" t="s">
        <v>80</v>
      </c>
      <c r="AW111" s="14" t="s">
        <v>33</v>
      </c>
      <c r="AX111" s="14" t="s">
        <v>72</v>
      </c>
      <c r="AY111" s="169" t="s">
        <v>132</v>
      </c>
    </row>
    <row r="112" spans="2:65" s="12" customFormat="1">
      <c r="B112" s="153"/>
      <c r="D112" s="154" t="s">
        <v>192</v>
      </c>
      <c r="E112" s="155" t="s">
        <v>3</v>
      </c>
      <c r="F112" s="156" t="s">
        <v>482</v>
      </c>
      <c r="H112" s="157">
        <v>63.88</v>
      </c>
      <c r="I112" s="158"/>
      <c r="L112" s="153"/>
      <c r="M112" s="159"/>
      <c r="T112" s="160"/>
      <c r="AT112" s="155" t="s">
        <v>192</v>
      </c>
      <c r="AU112" s="155" t="s">
        <v>82</v>
      </c>
      <c r="AV112" s="12" t="s">
        <v>82</v>
      </c>
      <c r="AW112" s="12" t="s">
        <v>33</v>
      </c>
      <c r="AX112" s="12" t="s">
        <v>72</v>
      </c>
      <c r="AY112" s="155" t="s">
        <v>132</v>
      </c>
    </row>
    <row r="113" spans="2:65" s="14" customFormat="1">
      <c r="B113" s="168"/>
      <c r="D113" s="154" t="s">
        <v>192</v>
      </c>
      <c r="E113" s="169" t="s">
        <v>3</v>
      </c>
      <c r="F113" s="170" t="s">
        <v>483</v>
      </c>
      <c r="H113" s="169" t="s">
        <v>3</v>
      </c>
      <c r="I113" s="171"/>
      <c r="L113" s="168"/>
      <c r="M113" s="172"/>
      <c r="T113" s="173"/>
      <c r="AT113" s="169" t="s">
        <v>192</v>
      </c>
      <c r="AU113" s="169" t="s">
        <v>82</v>
      </c>
      <c r="AV113" s="14" t="s">
        <v>80</v>
      </c>
      <c r="AW113" s="14" t="s">
        <v>33</v>
      </c>
      <c r="AX113" s="14" t="s">
        <v>72</v>
      </c>
      <c r="AY113" s="169" t="s">
        <v>132</v>
      </c>
    </row>
    <row r="114" spans="2:65" s="13" customFormat="1">
      <c r="B114" s="161"/>
      <c r="D114" s="154" t="s">
        <v>192</v>
      </c>
      <c r="E114" s="162" t="s">
        <v>3</v>
      </c>
      <c r="F114" s="163" t="s">
        <v>194</v>
      </c>
      <c r="H114" s="164">
        <v>157.19999999999999</v>
      </c>
      <c r="I114" s="165"/>
      <c r="L114" s="161"/>
      <c r="M114" s="166"/>
      <c r="T114" s="167"/>
      <c r="AT114" s="162" t="s">
        <v>192</v>
      </c>
      <c r="AU114" s="162" t="s">
        <v>82</v>
      </c>
      <c r="AV114" s="13" t="s">
        <v>150</v>
      </c>
      <c r="AW114" s="13" t="s">
        <v>33</v>
      </c>
      <c r="AX114" s="13" t="s">
        <v>80</v>
      </c>
      <c r="AY114" s="162" t="s">
        <v>132</v>
      </c>
    </row>
    <row r="115" spans="2:65" s="1" customFormat="1" ht="60.9" customHeight="1">
      <c r="B115" s="132"/>
      <c r="C115" s="133" t="s">
        <v>150</v>
      </c>
      <c r="D115" s="133" t="s">
        <v>135</v>
      </c>
      <c r="E115" s="134" t="s">
        <v>484</v>
      </c>
      <c r="F115" s="135" t="s">
        <v>485</v>
      </c>
      <c r="G115" s="136" t="s">
        <v>197</v>
      </c>
      <c r="H115" s="137">
        <v>29.44</v>
      </c>
      <c r="I115" s="138"/>
      <c r="J115" s="139">
        <f>ROUND(I115*H115,2)</f>
        <v>0</v>
      </c>
      <c r="K115" s="140"/>
      <c r="L115" s="32"/>
      <c r="M115" s="141" t="s">
        <v>3</v>
      </c>
      <c r="N115" s="142" t="s">
        <v>43</v>
      </c>
      <c r="P115" s="143">
        <f>O115*H115</f>
        <v>0</v>
      </c>
      <c r="Q115" s="143">
        <v>0</v>
      </c>
      <c r="R115" s="143">
        <f>Q115*H115</f>
        <v>0</v>
      </c>
      <c r="S115" s="143">
        <v>0</v>
      </c>
      <c r="T115" s="144">
        <f>S115*H115</f>
        <v>0</v>
      </c>
      <c r="AR115" s="145" t="s">
        <v>150</v>
      </c>
      <c r="AT115" s="145" t="s">
        <v>135</v>
      </c>
      <c r="AU115" s="145" t="s">
        <v>82</v>
      </c>
      <c r="AY115" s="17" t="s">
        <v>132</v>
      </c>
      <c r="BE115" s="146">
        <f>IF(N115="základní",J115,0)</f>
        <v>0</v>
      </c>
      <c r="BF115" s="146">
        <f>IF(N115="snížená",J115,0)</f>
        <v>0</v>
      </c>
      <c r="BG115" s="146">
        <f>IF(N115="zákl. přenesená",J115,0)</f>
        <v>0</v>
      </c>
      <c r="BH115" s="146">
        <f>IF(N115="sníž. přenesená",J115,0)</f>
        <v>0</v>
      </c>
      <c r="BI115" s="146">
        <f>IF(N115="nulová",J115,0)</f>
        <v>0</v>
      </c>
      <c r="BJ115" s="17" t="s">
        <v>80</v>
      </c>
      <c r="BK115" s="146">
        <f>ROUND(I115*H115,2)</f>
        <v>0</v>
      </c>
      <c r="BL115" s="17" t="s">
        <v>150</v>
      </c>
      <c r="BM115" s="145" t="s">
        <v>486</v>
      </c>
    </row>
    <row r="116" spans="2:65" s="1" customFormat="1" ht="42.75" customHeight="1">
      <c r="B116" s="132"/>
      <c r="C116" s="133" t="s">
        <v>131</v>
      </c>
      <c r="D116" s="133" t="s">
        <v>135</v>
      </c>
      <c r="E116" s="134" t="s">
        <v>487</v>
      </c>
      <c r="F116" s="135" t="s">
        <v>488</v>
      </c>
      <c r="G116" s="136" t="s">
        <v>197</v>
      </c>
      <c r="H116" s="137">
        <v>93.32</v>
      </c>
      <c r="I116" s="138"/>
      <c r="J116" s="139">
        <f>ROUND(I116*H116,2)</f>
        <v>0</v>
      </c>
      <c r="K116" s="140"/>
      <c r="L116" s="32"/>
      <c r="M116" s="141" t="s">
        <v>3</v>
      </c>
      <c r="N116" s="142" t="s">
        <v>43</v>
      </c>
      <c r="P116" s="143">
        <f>O116*H116</f>
        <v>0</v>
      </c>
      <c r="Q116" s="143">
        <v>0</v>
      </c>
      <c r="R116" s="143">
        <f>Q116*H116</f>
        <v>0</v>
      </c>
      <c r="S116" s="143">
        <v>0</v>
      </c>
      <c r="T116" s="144">
        <f>S116*H116</f>
        <v>0</v>
      </c>
      <c r="AR116" s="145" t="s">
        <v>150</v>
      </c>
      <c r="AT116" s="145" t="s">
        <v>135</v>
      </c>
      <c r="AU116" s="145" t="s">
        <v>82</v>
      </c>
      <c r="AY116" s="17" t="s">
        <v>132</v>
      </c>
      <c r="BE116" s="146">
        <f>IF(N116="základní",J116,0)</f>
        <v>0</v>
      </c>
      <c r="BF116" s="146">
        <f>IF(N116="snížená",J116,0)</f>
        <v>0</v>
      </c>
      <c r="BG116" s="146">
        <f>IF(N116="zákl. přenesená",J116,0)</f>
        <v>0</v>
      </c>
      <c r="BH116" s="146">
        <f>IF(N116="sníž. přenesená",J116,0)</f>
        <v>0</v>
      </c>
      <c r="BI116" s="146">
        <f>IF(N116="nulová",J116,0)</f>
        <v>0</v>
      </c>
      <c r="BJ116" s="17" t="s">
        <v>80</v>
      </c>
      <c r="BK116" s="146">
        <f>ROUND(I116*H116,2)</f>
        <v>0</v>
      </c>
      <c r="BL116" s="17" t="s">
        <v>150</v>
      </c>
      <c r="BM116" s="145" t="s">
        <v>489</v>
      </c>
    </row>
    <row r="117" spans="2:65" s="12" customFormat="1">
      <c r="B117" s="153"/>
      <c r="D117" s="154" t="s">
        <v>192</v>
      </c>
      <c r="E117" s="155" t="s">
        <v>3</v>
      </c>
      <c r="F117" s="156" t="s">
        <v>490</v>
      </c>
      <c r="H117" s="157">
        <v>29.44</v>
      </c>
      <c r="I117" s="158"/>
      <c r="L117" s="153"/>
      <c r="M117" s="159"/>
      <c r="T117" s="160"/>
      <c r="AT117" s="155" t="s">
        <v>192</v>
      </c>
      <c r="AU117" s="155" t="s">
        <v>82</v>
      </c>
      <c r="AV117" s="12" t="s">
        <v>82</v>
      </c>
      <c r="AW117" s="12" t="s">
        <v>33</v>
      </c>
      <c r="AX117" s="12" t="s">
        <v>72</v>
      </c>
      <c r="AY117" s="155" t="s">
        <v>132</v>
      </c>
    </row>
    <row r="118" spans="2:65" s="14" customFormat="1">
      <c r="B118" s="168"/>
      <c r="D118" s="154" t="s">
        <v>192</v>
      </c>
      <c r="E118" s="169" t="s">
        <v>3</v>
      </c>
      <c r="F118" s="170" t="s">
        <v>491</v>
      </c>
      <c r="H118" s="169" t="s">
        <v>3</v>
      </c>
      <c r="I118" s="171"/>
      <c r="L118" s="168"/>
      <c r="M118" s="172"/>
      <c r="T118" s="173"/>
      <c r="AT118" s="169" t="s">
        <v>192</v>
      </c>
      <c r="AU118" s="169" t="s">
        <v>82</v>
      </c>
      <c r="AV118" s="14" t="s">
        <v>80</v>
      </c>
      <c r="AW118" s="14" t="s">
        <v>33</v>
      </c>
      <c r="AX118" s="14" t="s">
        <v>72</v>
      </c>
      <c r="AY118" s="169" t="s">
        <v>132</v>
      </c>
    </row>
    <row r="119" spans="2:65" s="12" customFormat="1">
      <c r="B119" s="153"/>
      <c r="D119" s="154" t="s">
        <v>192</v>
      </c>
      <c r="E119" s="155" t="s">
        <v>3</v>
      </c>
      <c r="F119" s="156" t="s">
        <v>492</v>
      </c>
      <c r="H119" s="157">
        <v>63.88</v>
      </c>
      <c r="I119" s="158"/>
      <c r="L119" s="153"/>
      <c r="M119" s="159"/>
      <c r="T119" s="160"/>
      <c r="AT119" s="155" t="s">
        <v>192</v>
      </c>
      <c r="AU119" s="155" t="s">
        <v>82</v>
      </c>
      <c r="AV119" s="12" t="s">
        <v>82</v>
      </c>
      <c r="AW119" s="12" t="s">
        <v>33</v>
      </c>
      <c r="AX119" s="12" t="s">
        <v>72</v>
      </c>
      <c r="AY119" s="155" t="s">
        <v>132</v>
      </c>
    </row>
    <row r="120" spans="2:65" s="14" customFormat="1">
      <c r="B120" s="168"/>
      <c r="D120" s="154" t="s">
        <v>192</v>
      </c>
      <c r="E120" s="169" t="s">
        <v>3</v>
      </c>
      <c r="F120" s="170" t="s">
        <v>493</v>
      </c>
      <c r="H120" s="169" t="s">
        <v>3</v>
      </c>
      <c r="I120" s="171"/>
      <c r="L120" s="168"/>
      <c r="M120" s="172"/>
      <c r="T120" s="173"/>
      <c r="AT120" s="169" t="s">
        <v>192</v>
      </c>
      <c r="AU120" s="169" t="s">
        <v>82</v>
      </c>
      <c r="AV120" s="14" t="s">
        <v>80</v>
      </c>
      <c r="AW120" s="14" t="s">
        <v>33</v>
      </c>
      <c r="AX120" s="14" t="s">
        <v>72</v>
      </c>
      <c r="AY120" s="169" t="s">
        <v>132</v>
      </c>
    </row>
    <row r="121" spans="2:65" s="13" customFormat="1">
      <c r="B121" s="161"/>
      <c r="D121" s="154" t="s">
        <v>192</v>
      </c>
      <c r="E121" s="162" t="s">
        <v>3</v>
      </c>
      <c r="F121" s="163" t="s">
        <v>194</v>
      </c>
      <c r="H121" s="164">
        <v>93.320000000000007</v>
      </c>
      <c r="I121" s="165"/>
      <c r="L121" s="161"/>
      <c r="M121" s="166"/>
      <c r="T121" s="167"/>
      <c r="AT121" s="162" t="s">
        <v>192</v>
      </c>
      <c r="AU121" s="162" t="s">
        <v>82</v>
      </c>
      <c r="AV121" s="13" t="s">
        <v>150</v>
      </c>
      <c r="AW121" s="13" t="s">
        <v>33</v>
      </c>
      <c r="AX121" s="13" t="s">
        <v>80</v>
      </c>
      <c r="AY121" s="162" t="s">
        <v>132</v>
      </c>
    </row>
    <row r="122" spans="2:65" s="1" customFormat="1" ht="42.75" customHeight="1">
      <c r="B122" s="132"/>
      <c r="C122" s="133" t="s">
        <v>157</v>
      </c>
      <c r="D122" s="133" t="s">
        <v>135</v>
      </c>
      <c r="E122" s="134" t="s">
        <v>494</v>
      </c>
      <c r="F122" s="135" t="s">
        <v>495</v>
      </c>
      <c r="G122" s="136" t="s">
        <v>243</v>
      </c>
      <c r="H122" s="137">
        <v>60.47</v>
      </c>
      <c r="I122" s="138"/>
      <c r="J122" s="139">
        <f>ROUND(I122*H122,2)</f>
        <v>0</v>
      </c>
      <c r="K122" s="140"/>
      <c r="L122" s="32"/>
      <c r="M122" s="141" t="s">
        <v>3</v>
      </c>
      <c r="N122" s="142" t="s">
        <v>43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150</v>
      </c>
      <c r="AT122" s="145" t="s">
        <v>135</v>
      </c>
      <c r="AU122" s="145" t="s">
        <v>82</v>
      </c>
      <c r="AY122" s="17" t="s">
        <v>132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80</v>
      </c>
      <c r="BK122" s="146">
        <f>ROUND(I122*H122,2)</f>
        <v>0</v>
      </c>
      <c r="BL122" s="17" t="s">
        <v>150</v>
      </c>
      <c r="BM122" s="145" t="s">
        <v>496</v>
      </c>
    </row>
    <row r="123" spans="2:65" s="12" customFormat="1">
      <c r="B123" s="153"/>
      <c r="D123" s="154" t="s">
        <v>192</v>
      </c>
      <c r="E123" s="155" t="s">
        <v>3</v>
      </c>
      <c r="F123" s="156" t="s">
        <v>461</v>
      </c>
      <c r="H123" s="157">
        <v>24</v>
      </c>
      <c r="I123" s="158"/>
      <c r="L123" s="153"/>
      <c r="M123" s="159"/>
      <c r="T123" s="160"/>
      <c r="AT123" s="155" t="s">
        <v>192</v>
      </c>
      <c r="AU123" s="155" t="s">
        <v>82</v>
      </c>
      <c r="AV123" s="12" t="s">
        <v>82</v>
      </c>
      <c r="AW123" s="12" t="s">
        <v>33</v>
      </c>
      <c r="AX123" s="12" t="s">
        <v>72</v>
      </c>
      <c r="AY123" s="155" t="s">
        <v>132</v>
      </c>
    </row>
    <row r="124" spans="2:65" s="12" customFormat="1">
      <c r="B124" s="153"/>
      <c r="D124" s="154" t="s">
        <v>192</v>
      </c>
      <c r="E124" s="155" t="s">
        <v>3</v>
      </c>
      <c r="F124" s="156" t="s">
        <v>497</v>
      </c>
      <c r="H124" s="157">
        <v>1.36</v>
      </c>
      <c r="I124" s="158"/>
      <c r="L124" s="153"/>
      <c r="M124" s="159"/>
      <c r="T124" s="160"/>
      <c r="AT124" s="155" t="s">
        <v>192</v>
      </c>
      <c r="AU124" s="155" t="s">
        <v>82</v>
      </c>
      <c r="AV124" s="12" t="s">
        <v>82</v>
      </c>
      <c r="AW124" s="12" t="s">
        <v>33</v>
      </c>
      <c r="AX124" s="12" t="s">
        <v>72</v>
      </c>
      <c r="AY124" s="155" t="s">
        <v>132</v>
      </c>
    </row>
    <row r="125" spans="2:65" s="14" customFormat="1">
      <c r="B125" s="168"/>
      <c r="D125" s="154" t="s">
        <v>192</v>
      </c>
      <c r="E125" s="169" t="s">
        <v>3</v>
      </c>
      <c r="F125" s="170" t="s">
        <v>498</v>
      </c>
      <c r="H125" s="169" t="s">
        <v>3</v>
      </c>
      <c r="I125" s="171"/>
      <c r="L125" s="168"/>
      <c r="M125" s="172"/>
      <c r="T125" s="173"/>
      <c r="AT125" s="169" t="s">
        <v>192</v>
      </c>
      <c r="AU125" s="169" t="s">
        <v>82</v>
      </c>
      <c r="AV125" s="14" t="s">
        <v>80</v>
      </c>
      <c r="AW125" s="14" t="s">
        <v>33</v>
      </c>
      <c r="AX125" s="14" t="s">
        <v>72</v>
      </c>
      <c r="AY125" s="169" t="s">
        <v>132</v>
      </c>
    </row>
    <row r="126" spans="2:65" s="12" customFormat="1">
      <c r="B126" s="153"/>
      <c r="D126" s="154" t="s">
        <v>192</v>
      </c>
      <c r="E126" s="155" t="s">
        <v>3</v>
      </c>
      <c r="F126" s="156" t="s">
        <v>499</v>
      </c>
      <c r="H126" s="157">
        <v>4.08</v>
      </c>
      <c r="I126" s="158"/>
      <c r="L126" s="153"/>
      <c r="M126" s="159"/>
      <c r="T126" s="160"/>
      <c r="AT126" s="155" t="s">
        <v>192</v>
      </c>
      <c r="AU126" s="155" t="s">
        <v>82</v>
      </c>
      <c r="AV126" s="12" t="s">
        <v>82</v>
      </c>
      <c r="AW126" s="12" t="s">
        <v>33</v>
      </c>
      <c r="AX126" s="12" t="s">
        <v>72</v>
      </c>
      <c r="AY126" s="155" t="s">
        <v>132</v>
      </c>
    </row>
    <row r="127" spans="2:65" s="14" customFormat="1">
      <c r="B127" s="168"/>
      <c r="D127" s="154" t="s">
        <v>192</v>
      </c>
      <c r="E127" s="169" t="s">
        <v>3</v>
      </c>
      <c r="F127" s="170" t="s">
        <v>500</v>
      </c>
      <c r="H127" s="169" t="s">
        <v>3</v>
      </c>
      <c r="I127" s="171"/>
      <c r="L127" s="168"/>
      <c r="M127" s="172"/>
      <c r="T127" s="173"/>
      <c r="AT127" s="169" t="s">
        <v>192</v>
      </c>
      <c r="AU127" s="169" t="s">
        <v>82</v>
      </c>
      <c r="AV127" s="14" t="s">
        <v>80</v>
      </c>
      <c r="AW127" s="14" t="s">
        <v>33</v>
      </c>
      <c r="AX127" s="14" t="s">
        <v>72</v>
      </c>
      <c r="AY127" s="169" t="s">
        <v>132</v>
      </c>
    </row>
    <row r="128" spans="2:65" s="13" customFormat="1">
      <c r="B128" s="161"/>
      <c r="D128" s="154" t="s">
        <v>192</v>
      </c>
      <c r="E128" s="162" t="s">
        <v>3</v>
      </c>
      <c r="F128" s="163" t="s">
        <v>194</v>
      </c>
      <c r="H128" s="164">
        <v>29.439999999999998</v>
      </c>
      <c r="I128" s="165"/>
      <c r="L128" s="161"/>
      <c r="M128" s="166"/>
      <c r="T128" s="167"/>
      <c r="AT128" s="162" t="s">
        <v>192</v>
      </c>
      <c r="AU128" s="162" t="s">
        <v>82</v>
      </c>
      <c r="AV128" s="13" t="s">
        <v>150</v>
      </c>
      <c r="AW128" s="13" t="s">
        <v>33</v>
      </c>
      <c r="AX128" s="13" t="s">
        <v>72</v>
      </c>
      <c r="AY128" s="162" t="s">
        <v>132</v>
      </c>
    </row>
    <row r="129" spans="2:65" s="12" customFormat="1">
      <c r="B129" s="153"/>
      <c r="D129" s="154" t="s">
        <v>192</v>
      </c>
      <c r="E129" s="155" t="s">
        <v>3</v>
      </c>
      <c r="F129" s="156" t="s">
        <v>501</v>
      </c>
      <c r="H129" s="157">
        <v>60.47</v>
      </c>
      <c r="I129" s="158"/>
      <c r="L129" s="153"/>
      <c r="M129" s="159"/>
      <c r="T129" s="160"/>
      <c r="AT129" s="155" t="s">
        <v>192</v>
      </c>
      <c r="AU129" s="155" t="s">
        <v>82</v>
      </c>
      <c r="AV129" s="12" t="s">
        <v>82</v>
      </c>
      <c r="AW129" s="12" t="s">
        <v>33</v>
      </c>
      <c r="AX129" s="12" t="s">
        <v>72</v>
      </c>
      <c r="AY129" s="155" t="s">
        <v>132</v>
      </c>
    </row>
    <row r="130" spans="2:65" s="13" customFormat="1">
      <c r="B130" s="161"/>
      <c r="D130" s="154" t="s">
        <v>192</v>
      </c>
      <c r="E130" s="162" t="s">
        <v>3</v>
      </c>
      <c r="F130" s="163" t="s">
        <v>194</v>
      </c>
      <c r="H130" s="164">
        <v>60.47</v>
      </c>
      <c r="I130" s="165"/>
      <c r="L130" s="161"/>
      <c r="M130" s="166"/>
      <c r="T130" s="167"/>
      <c r="AT130" s="162" t="s">
        <v>192</v>
      </c>
      <c r="AU130" s="162" t="s">
        <v>82</v>
      </c>
      <c r="AV130" s="13" t="s">
        <v>150</v>
      </c>
      <c r="AW130" s="13" t="s">
        <v>33</v>
      </c>
      <c r="AX130" s="13" t="s">
        <v>80</v>
      </c>
      <c r="AY130" s="162" t="s">
        <v>132</v>
      </c>
    </row>
    <row r="131" spans="2:65" s="1" customFormat="1" ht="36.75" customHeight="1">
      <c r="B131" s="132"/>
      <c r="C131" s="133" t="s">
        <v>216</v>
      </c>
      <c r="D131" s="133" t="s">
        <v>135</v>
      </c>
      <c r="E131" s="134" t="s">
        <v>208</v>
      </c>
      <c r="F131" s="135" t="s">
        <v>209</v>
      </c>
      <c r="G131" s="136" t="s">
        <v>197</v>
      </c>
      <c r="H131" s="137">
        <v>93.32</v>
      </c>
      <c r="I131" s="138"/>
      <c r="J131" s="139">
        <f>ROUND(I131*H131,2)</f>
        <v>0</v>
      </c>
      <c r="K131" s="140"/>
      <c r="L131" s="32"/>
      <c r="M131" s="141" t="s">
        <v>3</v>
      </c>
      <c r="N131" s="142" t="s">
        <v>43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150</v>
      </c>
      <c r="AT131" s="145" t="s">
        <v>135</v>
      </c>
      <c r="AU131" s="145" t="s">
        <v>82</v>
      </c>
      <c r="AY131" s="17" t="s">
        <v>132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7" t="s">
        <v>80</v>
      </c>
      <c r="BK131" s="146">
        <f>ROUND(I131*H131,2)</f>
        <v>0</v>
      </c>
      <c r="BL131" s="17" t="s">
        <v>150</v>
      </c>
      <c r="BM131" s="145" t="s">
        <v>502</v>
      </c>
    </row>
    <row r="132" spans="2:65" s="1" customFormat="1" ht="42.75" customHeight="1">
      <c r="B132" s="132"/>
      <c r="C132" s="133" t="s">
        <v>222</v>
      </c>
      <c r="D132" s="133" t="s">
        <v>135</v>
      </c>
      <c r="E132" s="134" t="s">
        <v>503</v>
      </c>
      <c r="F132" s="135" t="s">
        <v>504</v>
      </c>
      <c r="G132" s="136" t="s">
        <v>197</v>
      </c>
      <c r="H132" s="137">
        <v>63.88</v>
      </c>
      <c r="I132" s="138"/>
      <c r="J132" s="139">
        <f>ROUND(I132*H132,2)</f>
        <v>0</v>
      </c>
      <c r="K132" s="140"/>
      <c r="L132" s="32"/>
      <c r="M132" s="141" t="s">
        <v>3</v>
      </c>
      <c r="N132" s="142" t="s">
        <v>43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150</v>
      </c>
      <c r="AT132" s="145" t="s">
        <v>135</v>
      </c>
      <c r="AU132" s="145" t="s">
        <v>82</v>
      </c>
      <c r="AY132" s="17" t="s">
        <v>132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80</v>
      </c>
      <c r="BK132" s="146">
        <f>ROUND(I132*H132,2)</f>
        <v>0</v>
      </c>
      <c r="BL132" s="17" t="s">
        <v>150</v>
      </c>
      <c r="BM132" s="145" t="s">
        <v>505</v>
      </c>
    </row>
    <row r="133" spans="2:65" s="14" customFormat="1">
      <c r="B133" s="168"/>
      <c r="D133" s="154" t="s">
        <v>192</v>
      </c>
      <c r="E133" s="169" t="s">
        <v>3</v>
      </c>
      <c r="F133" s="170" t="s">
        <v>506</v>
      </c>
      <c r="H133" s="169" t="s">
        <v>3</v>
      </c>
      <c r="I133" s="171"/>
      <c r="L133" s="168"/>
      <c r="M133" s="172"/>
      <c r="T133" s="173"/>
      <c r="AT133" s="169" t="s">
        <v>192</v>
      </c>
      <c r="AU133" s="169" t="s">
        <v>82</v>
      </c>
      <c r="AV133" s="14" t="s">
        <v>80</v>
      </c>
      <c r="AW133" s="14" t="s">
        <v>33</v>
      </c>
      <c r="AX133" s="14" t="s">
        <v>72</v>
      </c>
      <c r="AY133" s="169" t="s">
        <v>132</v>
      </c>
    </row>
    <row r="134" spans="2:65" s="12" customFormat="1">
      <c r="B134" s="153"/>
      <c r="D134" s="154" t="s">
        <v>192</v>
      </c>
      <c r="E134" s="155" t="s">
        <v>3</v>
      </c>
      <c r="F134" s="156" t="s">
        <v>482</v>
      </c>
      <c r="H134" s="157">
        <v>63.88</v>
      </c>
      <c r="I134" s="158"/>
      <c r="L134" s="153"/>
      <c r="M134" s="159"/>
      <c r="T134" s="160"/>
      <c r="AT134" s="155" t="s">
        <v>192</v>
      </c>
      <c r="AU134" s="155" t="s">
        <v>82</v>
      </c>
      <c r="AV134" s="12" t="s">
        <v>82</v>
      </c>
      <c r="AW134" s="12" t="s">
        <v>33</v>
      </c>
      <c r="AX134" s="12" t="s">
        <v>72</v>
      </c>
      <c r="AY134" s="155" t="s">
        <v>132</v>
      </c>
    </row>
    <row r="135" spans="2:65" s="13" customFormat="1">
      <c r="B135" s="161"/>
      <c r="D135" s="154" t="s">
        <v>192</v>
      </c>
      <c r="E135" s="162" t="s">
        <v>3</v>
      </c>
      <c r="F135" s="163" t="s">
        <v>194</v>
      </c>
      <c r="H135" s="164">
        <v>63.88</v>
      </c>
      <c r="I135" s="165"/>
      <c r="L135" s="161"/>
      <c r="M135" s="166"/>
      <c r="T135" s="167"/>
      <c r="AT135" s="162" t="s">
        <v>192</v>
      </c>
      <c r="AU135" s="162" t="s">
        <v>82</v>
      </c>
      <c r="AV135" s="13" t="s">
        <v>150</v>
      </c>
      <c r="AW135" s="13" t="s">
        <v>33</v>
      </c>
      <c r="AX135" s="13" t="s">
        <v>80</v>
      </c>
      <c r="AY135" s="162" t="s">
        <v>132</v>
      </c>
    </row>
    <row r="136" spans="2:65" s="1" customFormat="1" ht="42.75" customHeight="1">
      <c r="B136" s="132"/>
      <c r="C136" s="133" t="s">
        <v>229</v>
      </c>
      <c r="D136" s="133" t="s">
        <v>135</v>
      </c>
      <c r="E136" s="134" t="s">
        <v>507</v>
      </c>
      <c r="F136" s="135" t="s">
        <v>508</v>
      </c>
      <c r="G136" s="136" t="s">
        <v>197</v>
      </c>
      <c r="H136" s="137">
        <v>24</v>
      </c>
      <c r="I136" s="138"/>
      <c r="J136" s="139">
        <f>ROUND(I136*H136,2)</f>
        <v>0</v>
      </c>
      <c r="K136" s="140"/>
      <c r="L136" s="32"/>
      <c r="M136" s="141" t="s">
        <v>3</v>
      </c>
      <c r="N136" s="142" t="s">
        <v>43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AR136" s="145" t="s">
        <v>150</v>
      </c>
      <c r="AT136" s="145" t="s">
        <v>135</v>
      </c>
      <c r="AU136" s="145" t="s">
        <v>82</v>
      </c>
      <c r="AY136" s="17" t="s">
        <v>132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80</v>
      </c>
      <c r="BK136" s="146">
        <f>ROUND(I136*H136,2)</f>
        <v>0</v>
      </c>
      <c r="BL136" s="17" t="s">
        <v>150</v>
      </c>
      <c r="BM136" s="145" t="s">
        <v>509</v>
      </c>
    </row>
    <row r="137" spans="2:65" s="1" customFormat="1" ht="16.350000000000001" customHeight="1">
      <c r="B137" s="132"/>
      <c r="C137" s="174" t="s">
        <v>235</v>
      </c>
      <c r="D137" s="174" t="s">
        <v>378</v>
      </c>
      <c r="E137" s="175" t="s">
        <v>510</v>
      </c>
      <c r="F137" s="176" t="s">
        <v>511</v>
      </c>
      <c r="G137" s="177" t="s">
        <v>243</v>
      </c>
      <c r="H137" s="178">
        <v>49.295999999999999</v>
      </c>
      <c r="I137" s="179"/>
      <c r="J137" s="180">
        <f>ROUND(I137*H137,2)</f>
        <v>0</v>
      </c>
      <c r="K137" s="181"/>
      <c r="L137" s="182"/>
      <c r="M137" s="183" t="s">
        <v>3</v>
      </c>
      <c r="N137" s="184" t="s">
        <v>43</v>
      </c>
      <c r="P137" s="143">
        <f>O137*H137</f>
        <v>0</v>
      </c>
      <c r="Q137" s="143">
        <v>1</v>
      </c>
      <c r="R137" s="143">
        <f>Q137*H137</f>
        <v>49.295999999999999</v>
      </c>
      <c r="S137" s="143">
        <v>0</v>
      </c>
      <c r="T137" s="144">
        <f>S137*H137</f>
        <v>0</v>
      </c>
      <c r="AR137" s="145" t="s">
        <v>222</v>
      </c>
      <c r="AT137" s="145" t="s">
        <v>378</v>
      </c>
      <c r="AU137" s="145" t="s">
        <v>82</v>
      </c>
      <c r="AY137" s="17" t="s">
        <v>132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80</v>
      </c>
      <c r="BK137" s="146">
        <f>ROUND(I137*H137,2)</f>
        <v>0</v>
      </c>
      <c r="BL137" s="17" t="s">
        <v>150</v>
      </c>
      <c r="BM137" s="145" t="s">
        <v>512</v>
      </c>
    </row>
    <row r="138" spans="2:65" s="12" customFormat="1">
      <c r="B138" s="153"/>
      <c r="D138" s="154" t="s">
        <v>192</v>
      </c>
      <c r="E138" s="155" t="s">
        <v>3</v>
      </c>
      <c r="F138" s="156" t="s">
        <v>513</v>
      </c>
      <c r="H138" s="157">
        <v>49.295999999999999</v>
      </c>
      <c r="I138" s="158"/>
      <c r="L138" s="153"/>
      <c r="M138" s="159"/>
      <c r="T138" s="160"/>
      <c r="AT138" s="155" t="s">
        <v>192</v>
      </c>
      <c r="AU138" s="155" t="s">
        <v>82</v>
      </c>
      <c r="AV138" s="12" t="s">
        <v>82</v>
      </c>
      <c r="AW138" s="12" t="s">
        <v>33</v>
      </c>
      <c r="AX138" s="12" t="s">
        <v>72</v>
      </c>
      <c r="AY138" s="155" t="s">
        <v>132</v>
      </c>
    </row>
    <row r="139" spans="2:65" s="13" customFormat="1">
      <c r="B139" s="161"/>
      <c r="D139" s="154" t="s">
        <v>192</v>
      </c>
      <c r="E139" s="162" t="s">
        <v>3</v>
      </c>
      <c r="F139" s="163" t="s">
        <v>194</v>
      </c>
      <c r="H139" s="164">
        <v>49.295999999999999</v>
      </c>
      <c r="I139" s="165"/>
      <c r="L139" s="161"/>
      <c r="M139" s="166"/>
      <c r="T139" s="167"/>
      <c r="AT139" s="162" t="s">
        <v>192</v>
      </c>
      <c r="AU139" s="162" t="s">
        <v>82</v>
      </c>
      <c r="AV139" s="13" t="s">
        <v>150</v>
      </c>
      <c r="AW139" s="13" t="s">
        <v>33</v>
      </c>
      <c r="AX139" s="13" t="s">
        <v>80</v>
      </c>
      <c r="AY139" s="162" t="s">
        <v>132</v>
      </c>
    </row>
    <row r="140" spans="2:65" s="1" customFormat="1" ht="64.5" customHeight="1">
      <c r="B140" s="132"/>
      <c r="C140" s="133" t="s">
        <v>240</v>
      </c>
      <c r="D140" s="133" t="s">
        <v>135</v>
      </c>
      <c r="E140" s="134" t="s">
        <v>514</v>
      </c>
      <c r="F140" s="135" t="s">
        <v>515</v>
      </c>
      <c r="G140" s="136" t="s">
        <v>197</v>
      </c>
      <c r="H140" s="137">
        <v>4.08</v>
      </c>
      <c r="I140" s="138"/>
      <c r="J140" s="139">
        <f>ROUND(I140*H140,2)</f>
        <v>0</v>
      </c>
      <c r="K140" s="140"/>
      <c r="L140" s="32"/>
      <c r="M140" s="141" t="s">
        <v>3</v>
      </c>
      <c r="N140" s="142" t="s">
        <v>43</v>
      </c>
      <c r="P140" s="143">
        <f>O140*H140</f>
        <v>0</v>
      </c>
      <c r="Q140" s="143">
        <v>0</v>
      </c>
      <c r="R140" s="143">
        <f>Q140*H140</f>
        <v>0</v>
      </c>
      <c r="S140" s="143">
        <v>0</v>
      </c>
      <c r="T140" s="144">
        <f>S140*H140</f>
        <v>0</v>
      </c>
      <c r="AR140" s="145" t="s">
        <v>150</v>
      </c>
      <c r="AT140" s="145" t="s">
        <v>135</v>
      </c>
      <c r="AU140" s="145" t="s">
        <v>82</v>
      </c>
      <c r="AY140" s="17" t="s">
        <v>132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80</v>
      </c>
      <c r="BK140" s="146">
        <f>ROUND(I140*H140,2)</f>
        <v>0</v>
      </c>
      <c r="BL140" s="17" t="s">
        <v>150</v>
      </c>
      <c r="BM140" s="145" t="s">
        <v>516</v>
      </c>
    </row>
    <row r="141" spans="2:65" s="12" customFormat="1">
      <c r="B141" s="153"/>
      <c r="D141" s="154" t="s">
        <v>192</v>
      </c>
      <c r="E141" s="155" t="s">
        <v>3</v>
      </c>
      <c r="F141" s="156" t="s">
        <v>499</v>
      </c>
      <c r="H141" s="157">
        <v>4.08</v>
      </c>
      <c r="I141" s="158"/>
      <c r="L141" s="153"/>
      <c r="M141" s="159"/>
      <c r="T141" s="160"/>
      <c r="AT141" s="155" t="s">
        <v>192</v>
      </c>
      <c r="AU141" s="155" t="s">
        <v>82</v>
      </c>
      <c r="AV141" s="12" t="s">
        <v>82</v>
      </c>
      <c r="AW141" s="12" t="s">
        <v>33</v>
      </c>
      <c r="AX141" s="12" t="s">
        <v>72</v>
      </c>
      <c r="AY141" s="155" t="s">
        <v>132</v>
      </c>
    </row>
    <row r="142" spans="2:65" s="13" customFormat="1">
      <c r="B142" s="161"/>
      <c r="D142" s="154" t="s">
        <v>192</v>
      </c>
      <c r="E142" s="162" t="s">
        <v>3</v>
      </c>
      <c r="F142" s="163" t="s">
        <v>194</v>
      </c>
      <c r="H142" s="164">
        <v>4.08</v>
      </c>
      <c r="I142" s="165"/>
      <c r="L142" s="161"/>
      <c r="M142" s="166"/>
      <c r="T142" s="167"/>
      <c r="AT142" s="162" t="s">
        <v>192</v>
      </c>
      <c r="AU142" s="162" t="s">
        <v>82</v>
      </c>
      <c r="AV142" s="13" t="s">
        <v>150</v>
      </c>
      <c r="AW142" s="13" t="s">
        <v>33</v>
      </c>
      <c r="AX142" s="13" t="s">
        <v>80</v>
      </c>
      <c r="AY142" s="162" t="s">
        <v>132</v>
      </c>
    </row>
    <row r="143" spans="2:65" s="1" customFormat="1" ht="16.350000000000001" customHeight="1">
      <c r="B143" s="132"/>
      <c r="C143" s="174" t="s">
        <v>246</v>
      </c>
      <c r="D143" s="174" t="s">
        <v>378</v>
      </c>
      <c r="E143" s="175" t="s">
        <v>517</v>
      </c>
      <c r="F143" s="176" t="s">
        <v>518</v>
      </c>
      <c r="G143" s="177" t="s">
        <v>243</v>
      </c>
      <c r="H143" s="178">
        <v>6.5279999999999996</v>
      </c>
      <c r="I143" s="179"/>
      <c r="J143" s="180">
        <f>ROUND(I143*H143,2)</f>
        <v>0</v>
      </c>
      <c r="K143" s="181"/>
      <c r="L143" s="182"/>
      <c r="M143" s="183" t="s">
        <v>3</v>
      </c>
      <c r="N143" s="184" t="s">
        <v>43</v>
      </c>
      <c r="P143" s="143">
        <f>O143*H143</f>
        <v>0</v>
      </c>
      <c r="Q143" s="143">
        <v>1</v>
      </c>
      <c r="R143" s="143">
        <f>Q143*H143</f>
        <v>6.5279999999999996</v>
      </c>
      <c r="S143" s="143">
        <v>0</v>
      </c>
      <c r="T143" s="144">
        <f>S143*H143</f>
        <v>0</v>
      </c>
      <c r="AR143" s="145" t="s">
        <v>222</v>
      </c>
      <c r="AT143" s="145" t="s">
        <v>378</v>
      </c>
      <c r="AU143" s="145" t="s">
        <v>82</v>
      </c>
      <c r="AY143" s="17" t="s">
        <v>132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80</v>
      </c>
      <c r="BK143" s="146">
        <f>ROUND(I143*H143,2)</f>
        <v>0</v>
      </c>
      <c r="BL143" s="17" t="s">
        <v>150</v>
      </c>
      <c r="BM143" s="145" t="s">
        <v>519</v>
      </c>
    </row>
    <row r="144" spans="2:65" s="12" customFormat="1">
      <c r="B144" s="153"/>
      <c r="D144" s="154" t="s">
        <v>192</v>
      </c>
      <c r="E144" s="155" t="s">
        <v>3</v>
      </c>
      <c r="F144" s="156" t="s">
        <v>520</v>
      </c>
      <c r="H144" s="157">
        <v>6.5279999999999996</v>
      </c>
      <c r="I144" s="158"/>
      <c r="L144" s="153"/>
      <c r="M144" s="159"/>
      <c r="T144" s="160"/>
      <c r="AT144" s="155" t="s">
        <v>192</v>
      </c>
      <c r="AU144" s="155" t="s">
        <v>82</v>
      </c>
      <c r="AV144" s="12" t="s">
        <v>82</v>
      </c>
      <c r="AW144" s="12" t="s">
        <v>33</v>
      </c>
      <c r="AX144" s="12" t="s">
        <v>72</v>
      </c>
      <c r="AY144" s="155" t="s">
        <v>132</v>
      </c>
    </row>
    <row r="145" spans="2:65" s="13" customFormat="1">
      <c r="B145" s="161"/>
      <c r="D145" s="154" t="s">
        <v>192</v>
      </c>
      <c r="E145" s="162" t="s">
        <v>3</v>
      </c>
      <c r="F145" s="163" t="s">
        <v>194</v>
      </c>
      <c r="H145" s="164">
        <v>6.5279999999999996</v>
      </c>
      <c r="I145" s="165"/>
      <c r="L145" s="161"/>
      <c r="M145" s="166"/>
      <c r="T145" s="167"/>
      <c r="AT145" s="162" t="s">
        <v>192</v>
      </c>
      <c r="AU145" s="162" t="s">
        <v>82</v>
      </c>
      <c r="AV145" s="13" t="s">
        <v>150</v>
      </c>
      <c r="AW145" s="13" t="s">
        <v>33</v>
      </c>
      <c r="AX145" s="13" t="s">
        <v>80</v>
      </c>
      <c r="AY145" s="162" t="s">
        <v>132</v>
      </c>
    </row>
    <row r="146" spans="2:65" s="11" customFormat="1" ht="22.8" customHeight="1">
      <c r="B146" s="120"/>
      <c r="D146" s="121" t="s">
        <v>71</v>
      </c>
      <c r="E146" s="130" t="s">
        <v>82</v>
      </c>
      <c r="F146" s="130" t="s">
        <v>221</v>
      </c>
      <c r="I146" s="123"/>
      <c r="J146" s="131">
        <f>BK146</f>
        <v>0</v>
      </c>
      <c r="L146" s="120"/>
      <c r="M146" s="125"/>
      <c r="P146" s="126">
        <f>SUM(P147:P154)</f>
        <v>0</v>
      </c>
      <c r="R146" s="126">
        <f>SUM(R147:R154)</f>
        <v>6.8059199999999995</v>
      </c>
      <c r="T146" s="127">
        <f>SUM(T147:T154)</f>
        <v>0</v>
      </c>
      <c r="AR146" s="121" t="s">
        <v>80</v>
      </c>
      <c r="AT146" s="128" t="s">
        <v>71</v>
      </c>
      <c r="AU146" s="128" t="s">
        <v>80</v>
      </c>
      <c r="AY146" s="121" t="s">
        <v>132</v>
      </c>
      <c r="BK146" s="129">
        <f>SUM(BK147:BK154)</f>
        <v>0</v>
      </c>
    </row>
    <row r="147" spans="2:65" s="1" customFormat="1" ht="60.9" customHeight="1">
      <c r="B147" s="132"/>
      <c r="C147" s="133" t="s">
        <v>251</v>
      </c>
      <c r="D147" s="133" t="s">
        <v>135</v>
      </c>
      <c r="E147" s="134" t="s">
        <v>521</v>
      </c>
      <c r="F147" s="135" t="s">
        <v>522</v>
      </c>
      <c r="G147" s="136" t="s">
        <v>225</v>
      </c>
      <c r="H147" s="137">
        <v>25</v>
      </c>
      <c r="I147" s="138"/>
      <c r="J147" s="139">
        <f>ROUND(I147*H147,2)</f>
        <v>0</v>
      </c>
      <c r="K147" s="140"/>
      <c r="L147" s="32"/>
      <c r="M147" s="141" t="s">
        <v>3</v>
      </c>
      <c r="N147" s="142" t="s">
        <v>43</v>
      </c>
      <c r="P147" s="143">
        <f>O147*H147</f>
        <v>0</v>
      </c>
      <c r="Q147" s="143">
        <v>0.23777999999999999</v>
      </c>
      <c r="R147" s="143">
        <f>Q147*H147</f>
        <v>5.9444999999999997</v>
      </c>
      <c r="S147" s="143">
        <v>0</v>
      </c>
      <c r="T147" s="144">
        <f>S147*H147</f>
        <v>0</v>
      </c>
      <c r="AR147" s="145" t="s">
        <v>150</v>
      </c>
      <c r="AT147" s="145" t="s">
        <v>135</v>
      </c>
      <c r="AU147" s="145" t="s">
        <v>82</v>
      </c>
      <c r="AY147" s="17" t="s">
        <v>132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80</v>
      </c>
      <c r="BK147" s="146">
        <f>ROUND(I147*H147,2)</f>
        <v>0</v>
      </c>
      <c r="BL147" s="17" t="s">
        <v>150</v>
      </c>
      <c r="BM147" s="145" t="s">
        <v>523</v>
      </c>
    </row>
    <row r="148" spans="2:65" s="12" customFormat="1">
      <c r="B148" s="153"/>
      <c r="D148" s="154" t="s">
        <v>192</v>
      </c>
      <c r="E148" s="155" t="s">
        <v>3</v>
      </c>
      <c r="F148" s="156" t="s">
        <v>309</v>
      </c>
      <c r="H148" s="157">
        <v>25</v>
      </c>
      <c r="I148" s="158"/>
      <c r="L148" s="153"/>
      <c r="M148" s="159"/>
      <c r="T148" s="160"/>
      <c r="AT148" s="155" t="s">
        <v>192</v>
      </c>
      <c r="AU148" s="155" t="s">
        <v>82</v>
      </c>
      <c r="AV148" s="12" t="s">
        <v>82</v>
      </c>
      <c r="AW148" s="12" t="s">
        <v>33</v>
      </c>
      <c r="AX148" s="12" t="s">
        <v>72</v>
      </c>
      <c r="AY148" s="155" t="s">
        <v>132</v>
      </c>
    </row>
    <row r="149" spans="2:65" s="14" customFormat="1">
      <c r="B149" s="168"/>
      <c r="D149" s="154" t="s">
        <v>192</v>
      </c>
      <c r="E149" s="169" t="s">
        <v>3</v>
      </c>
      <c r="F149" s="170" t="s">
        <v>524</v>
      </c>
      <c r="H149" s="169" t="s">
        <v>3</v>
      </c>
      <c r="I149" s="171"/>
      <c r="L149" s="168"/>
      <c r="M149" s="172"/>
      <c r="T149" s="173"/>
      <c r="AT149" s="169" t="s">
        <v>192</v>
      </c>
      <c r="AU149" s="169" t="s">
        <v>82</v>
      </c>
      <c r="AV149" s="14" t="s">
        <v>80</v>
      </c>
      <c r="AW149" s="14" t="s">
        <v>33</v>
      </c>
      <c r="AX149" s="14" t="s">
        <v>72</v>
      </c>
      <c r="AY149" s="169" t="s">
        <v>132</v>
      </c>
    </row>
    <row r="150" spans="2:65" s="13" customFormat="1">
      <c r="B150" s="161"/>
      <c r="D150" s="154" t="s">
        <v>192</v>
      </c>
      <c r="E150" s="162" t="s">
        <v>3</v>
      </c>
      <c r="F150" s="163" t="s">
        <v>194</v>
      </c>
      <c r="H150" s="164">
        <v>25</v>
      </c>
      <c r="I150" s="165"/>
      <c r="L150" s="161"/>
      <c r="M150" s="166"/>
      <c r="T150" s="167"/>
      <c r="AT150" s="162" t="s">
        <v>192</v>
      </c>
      <c r="AU150" s="162" t="s">
        <v>82</v>
      </c>
      <c r="AV150" s="13" t="s">
        <v>150</v>
      </c>
      <c r="AW150" s="13" t="s">
        <v>33</v>
      </c>
      <c r="AX150" s="13" t="s">
        <v>80</v>
      </c>
      <c r="AY150" s="162" t="s">
        <v>132</v>
      </c>
    </row>
    <row r="151" spans="2:65" s="1" customFormat="1" ht="60.9" customHeight="1">
      <c r="B151" s="132"/>
      <c r="C151" s="133" t="s">
        <v>255</v>
      </c>
      <c r="D151" s="133" t="s">
        <v>135</v>
      </c>
      <c r="E151" s="134" t="s">
        <v>525</v>
      </c>
      <c r="F151" s="135" t="s">
        <v>526</v>
      </c>
      <c r="G151" s="136" t="s">
        <v>225</v>
      </c>
      <c r="H151" s="137">
        <v>3</v>
      </c>
      <c r="I151" s="138"/>
      <c r="J151" s="139">
        <f>ROUND(I151*H151,2)</f>
        <v>0</v>
      </c>
      <c r="K151" s="140"/>
      <c r="L151" s="32"/>
      <c r="M151" s="141" t="s">
        <v>3</v>
      </c>
      <c r="N151" s="142" t="s">
        <v>43</v>
      </c>
      <c r="P151" s="143">
        <f>O151*H151</f>
        <v>0</v>
      </c>
      <c r="Q151" s="143">
        <v>0.28714000000000001</v>
      </c>
      <c r="R151" s="143">
        <f>Q151*H151</f>
        <v>0.86142000000000007</v>
      </c>
      <c r="S151" s="143">
        <v>0</v>
      </c>
      <c r="T151" s="144">
        <f>S151*H151</f>
        <v>0</v>
      </c>
      <c r="AR151" s="145" t="s">
        <v>150</v>
      </c>
      <c r="AT151" s="145" t="s">
        <v>135</v>
      </c>
      <c r="AU151" s="145" t="s">
        <v>82</v>
      </c>
      <c r="AY151" s="17" t="s">
        <v>132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80</v>
      </c>
      <c r="BK151" s="146">
        <f>ROUND(I151*H151,2)</f>
        <v>0</v>
      </c>
      <c r="BL151" s="17" t="s">
        <v>150</v>
      </c>
      <c r="BM151" s="145" t="s">
        <v>527</v>
      </c>
    </row>
    <row r="152" spans="2:65" s="12" customFormat="1">
      <c r="B152" s="153"/>
      <c r="D152" s="154" t="s">
        <v>192</v>
      </c>
      <c r="E152" s="155" t="s">
        <v>3</v>
      </c>
      <c r="F152" s="156" t="s">
        <v>144</v>
      </c>
      <c r="H152" s="157">
        <v>3</v>
      </c>
      <c r="I152" s="158"/>
      <c r="L152" s="153"/>
      <c r="M152" s="159"/>
      <c r="T152" s="160"/>
      <c r="AT152" s="155" t="s">
        <v>192</v>
      </c>
      <c r="AU152" s="155" t="s">
        <v>82</v>
      </c>
      <c r="AV152" s="12" t="s">
        <v>82</v>
      </c>
      <c r="AW152" s="12" t="s">
        <v>33</v>
      </c>
      <c r="AX152" s="12" t="s">
        <v>72</v>
      </c>
      <c r="AY152" s="155" t="s">
        <v>132</v>
      </c>
    </row>
    <row r="153" spans="2:65" s="14" customFormat="1">
      <c r="B153" s="168"/>
      <c r="D153" s="154" t="s">
        <v>192</v>
      </c>
      <c r="E153" s="169" t="s">
        <v>3</v>
      </c>
      <c r="F153" s="170" t="s">
        <v>524</v>
      </c>
      <c r="H153" s="169" t="s">
        <v>3</v>
      </c>
      <c r="I153" s="171"/>
      <c r="L153" s="168"/>
      <c r="M153" s="172"/>
      <c r="T153" s="173"/>
      <c r="AT153" s="169" t="s">
        <v>192</v>
      </c>
      <c r="AU153" s="169" t="s">
        <v>82</v>
      </c>
      <c r="AV153" s="14" t="s">
        <v>80</v>
      </c>
      <c r="AW153" s="14" t="s">
        <v>33</v>
      </c>
      <c r="AX153" s="14" t="s">
        <v>72</v>
      </c>
      <c r="AY153" s="169" t="s">
        <v>132</v>
      </c>
    </row>
    <row r="154" spans="2:65" s="13" customFormat="1">
      <c r="B154" s="161"/>
      <c r="D154" s="154" t="s">
        <v>192</v>
      </c>
      <c r="E154" s="162" t="s">
        <v>3</v>
      </c>
      <c r="F154" s="163" t="s">
        <v>194</v>
      </c>
      <c r="H154" s="164">
        <v>3</v>
      </c>
      <c r="I154" s="165"/>
      <c r="L154" s="161"/>
      <c r="M154" s="166"/>
      <c r="T154" s="167"/>
      <c r="AT154" s="162" t="s">
        <v>192</v>
      </c>
      <c r="AU154" s="162" t="s">
        <v>82</v>
      </c>
      <c r="AV154" s="13" t="s">
        <v>150</v>
      </c>
      <c r="AW154" s="13" t="s">
        <v>33</v>
      </c>
      <c r="AX154" s="13" t="s">
        <v>80</v>
      </c>
      <c r="AY154" s="162" t="s">
        <v>132</v>
      </c>
    </row>
    <row r="155" spans="2:65" s="11" customFormat="1" ht="22.8" customHeight="1">
      <c r="B155" s="120"/>
      <c r="D155" s="121" t="s">
        <v>71</v>
      </c>
      <c r="E155" s="130" t="s">
        <v>150</v>
      </c>
      <c r="F155" s="130" t="s">
        <v>263</v>
      </c>
      <c r="I155" s="123"/>
      <c r="J155" s="131">
        <f>BK155</f>
        <v>0</v>
      </c>
      <c r="L155" s="120"/>
      <c r="M155" s="125"/>
      <c r="P155" s="126">
        <f>SUM(P156:P158)</f>
        <v>0</v>
      </c>
      <c r="R155" s="126">
        <f>SUM(R156:R158)</f>
        <v>0</v>
      </c>
      <c r="T155" s="127">
        <f>SUM(T156:T158)</f>
        <v>0</v>
      </c>
      <c r="AR155" s="121" t="s">
        <v>80</v>
      </c>
      <c r="AT155" s="128" t="s">
        <v>71</v>
      </c>
      <c r="AU155" s="128" t="s">
        <v>80</v>
      </c>
      <c r="AY155" s="121" t="s">
        <v>132</v>
      </c>
      <c r="BK155" s="129">
        <f>SUM(BK156:BK158)</f>
        <v>0</v>
      </c>
    </row>
    <row r="156" spans="2:65" s="1" customFormat="1" ht="31.95" customHeight="1">
      <c r="B156" s="132"/>
      <c r="C156" s="133" t="s">
        <v>9</v>
      </c>
      <c r="D156" s="133" t="s">
        <v>135</v>
      </c>
      <c r="E156" s="134" t="s">
        <v>528</v>
      </c>
      <c r="F156" s="135" t="s">
        <v>529</v>
      </c>
      <c r="G156" s="136" t="s">
        <v>197</v>
      </c>
      <c r="H156" s="137">
        <v>1.36</v>
      </c>
      <c r="I156" s="138"/>
      <c r="J156" s="139">
        <f>ROUND(I156*H156,2)</f>
        <v>0</v>
      </c>
      <c r="K156" s="140"/>
      <c r="L156" s="32"/>
      <c r="M156" s="141" t="s">
        <v>3</v>
      </c>
      <c r="N156" s="142" t="s">
        <v>43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AR156" s="145" t="s">
        <v>150</v>
      </c>
      <c r="AT156" s="145" t="s">
        <v>135</v>
      </c>
      <c r="AU156" s="145" t="s">
        <v>82</v>
      </c>
      <c r="AY156" s="17" t="s">
        <v>132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80</v>
      </c>
      <c r="BK156" s="146">
        <f>ROUND(I156*H156,2)</f>
        <v>0</v>
      </c>
      <c r="BL156" s="17" t="s">
        <v>150</v>
      </c>
      <c r="BM156" s="145" t="s">
        <v>530</v>
      </c>
    </row>
    <row r="157" spans="2:65" s="12" customFormat="1">
      <c r="B157" s="153"/>
      <c r="D157" s="154" t="s">
        <v>192</v>
      </c>
      <c r="E157" s="155" t="s">
        <v>3</v>
      </c>
      <c r="F157" s="156" t="s">
        <v>497</v>
      </c>
      <c r="H157" s="157">
        <v>1.36</v>
      </c>
      <c r="I157" s="158"/>
      <c r="L157" s="153"/>
      <c r="M157" s="159"/>
      <c r="T157" s="160"/>
      <c r="AT157" s="155" t="s">
        <v>192</v>
      </c>
      <c r="AU157" s="155" t="s">
        <v>82</v>
      </c>
      <c r="AV157" s="12" t="s">
        <v>82</v>
      </c>
      <c r="AW157" s="12" t="s">
        <v>33</v>
      </c>
      <c r="AX157" s="12" t="s">
        <v>72</v>
      </c>
      <c r="AY157" s="155" t="s">
        <v>132</v>
      </c>
    </row>
    <row r="158" spans="2:65" s="13" customFormat="1">
      <c r="B158" s="161"/>
      <c r="D158" s="154" t="s">
        <v>192</v>
      </c>
      <c r="E158" s="162" t="s">
        <v>3</v>
      </c>
      <c r="F158" s="163" t="s">
        <v>194</v>
      </c>
      <c r="H158" s="164">
        <v>1.36</v>
      </c>
      <c r="I158" s="165"/>
      <c r="L158" s="161"/>
      <c r="M158" s="166"/>
      <c r="T158" s="167"/>
      <c r="AT158" s="162" t="s">
        <v>192</v>
      </c>
      <c r="AU158" s="162" t="s">
        <v>82</v>
      </c>
      <c r="AV158" s="13" t="s">
        <v>150</v>
      </c>
      <c r="AW158" s="13" t="s">
        <v>33</v>
      </c>
      <c r="AX158" s="13" t="s">
        <v>80</v>
      </c>
      <c r="AY158" s="162" t="s">
        <v>132</v>
      </c>
    </row>
    <row r="159" spans="2:65" s="11" customFormat="1" ht="22.8" customHeight="1">
      <c r="B159" s="120"/>
      <c r="D159" s="121" t="s">
        <v>71</v>
      </c>
      <c r="E159" s="130" t="s">
        <v>222</v>
      </c>
      <c r="F159" s="130" t="s">
        <v>531</v>
      </c>
      <c r="I159" s="123"/>
      <c r="J159" s="131">
        <f>BK159</f>
        <v>0</v>
      </c>
      <c r="L159" s="120"/>
      <c r="M159" s="125"/>
      <c r="P159" s="126">
        <f>SUM(P160:P178)</f>
        <v>0</v>
      </c>
      <c r="R159" s="126">
        <f>SUM(R160:R178)</f>
        <v>0.26958999999999994</v>
      </c>
      <c r="T159" s="127">
        <f>SUM(T160:T178)</f>
        <v>0</v>
      </c>
      <c r="AR159" s="121" t="s">
        <v>80</v>
      </c>
      <c r="AT159" s="128" t="s">
        <v>71</v>
      </c>
      <c r="AU159" s="128" t="s">
        <v>80</v>
      </c>
      <c r="AY159" s="121" t="s">
        <v>132</v>
      </c>
      <c r="BK159" s="129">
        <f>SUM(BK160:BK178)</f>
        <v>0</v>
      </c>
    </row>
    <row r="160" spans="2:65" s="1" customFormat="1" ht="42.75" customHeight="1">
      <c r="B160" s="132"/>
      <c r="C160" s="133" t="s">
        <v>264</v>
      </c>
      <c r="D160" s="133" t="s">
        <v>135</v>
      </c>
      <c r="E160" s="134" t="s">
        <v>532</v>
      </c>
      <c r="F160" s="135" t="s">
        <v>533</v>
      </c>
      <c r="G160" s="136" t="s">
        <v>225</v>
      </c>
      <c r="H160" s="137">
        <v>16</v>
      </c>
      <c r="I160" s="138"/>
      <c r="J160" s="139">
        <f>ROUND(I160*H160,2)</f>
        <v>0</v>
      </c>
      <c r="K160" s="140"/>
      <c r="L160" s="32"/>
      <c r="M160" s="141" t="s">
        <v>3</v>
      </c>
      <c r="N160" s="142" t="s">
        <v>43</v>
      </c>
      <c r="P160" s="143">
        <f>O160*H160</f>
        <v>0</v>
      </c>
      <c r="Q160" s="143">
        <v>7.4599999999999996E-3</v>
      </c>
      <c r="R160" s="143">
        <f>Q160*H160</f>
        <v>0.11935999999999999</v>
      </c>
      <c r="S160" s="143">
        <v>0</v>
      </c>
      <c r="T160" s="144">
        <f>S160*H160</f>
        <v>0</v>
      </c>
      <c r="AR160" s="145" t="s">
        <v>150</v>
      </c>
      <c r="AT160" s="145" t="s">
        <v>135</v>
      </c>
      <c r="AU160" s="145" t="s">
        <v>82</v>
      </c>
      <c r="AY160" s="17" t="s">
        <v>132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80</v>
      </c>
      <c r="BK160" s="146">
        <f>ROUND(I160*H160,2)</f>
        <v>0</v>
      </c>
      <c r="BL160" s="17" t="s">
        <v>150</v>
      </c>
      <c r="BM160" s="145" t="s">
        <v>534</v>
      </c>
    </row>
    <row r="161" spans="2:65" s="12" customFormat="1">
      <c r="B161" s="153"/>
      <c r="D161" s="154" t="s">
        <v>192</v>
      </c>
      <c r="E161" s="155" t="s">
        <v>3</v>
      </c>
      <c r="F161" s="156" t="s">
        <v>264</v>
      </c>
      <c r="H161" s="157">
        <v>16</v>
      </c>
      <c r="I161" s="158"/>
      <c r="L161" s="153"/>
      <c r="M161" s="159"/>
      <c r="T161" s="160"/>
      <c r="AT161" s="155" t="s">
        <v>192</v>
      </c>
      <c r="AU161" s="155" t="s">
        <v>82</v>
      </c>
      <c r="AV161" s="12" t="s">
        <v>82</v>
      </c>
      <c r="AW161" s="12" t="s">
        <v>33</v>
      </c>
      <c r="AX161" s="12" t="s">
        <v>72</v>
      </c>
      <c r="AY161" s="155" t="s">
        <v>132</v>
      </c>
    </row>
    <row r="162" spans="2:65" s="13" customFormat="1">
      <c r="B162" s="161"/>
      <c r="D162" s="154" t="s">
        <v>192</v>
      </c>
      <c r="E162" s="162" t="s">
        <v>3</v>
      </c>
      <c r="F162" s="163" t="s">
        <v>194</v>
      </c>
      <c r="H162" s="164">
        <v>16</v>
      </c>
      <c r="I162" s="165"/>
      <c r="L162" s="161"/>
      <c r="M162" s="166"/>
      <c r="T162" s="167"/>
      <c r="AT162" s="162" t="s">
        <v>192</v>
      </c>
      <c r="AU162" s="162" t="s">
        <v>82</v>
      </c>
      <c r="AV162" s="13" t="s">
        <v>150</v>
      </c>
      <c r="AW162" s="13" t="s">
        <v>33</v>
      </c>
      <c r="AX162" s="13" t="s">
        <v>80</v>
      </c>
      <c r="AY162" s="162" t="s">
        <v>132</v>
      </c>
    </row>
    <row r="163" spans="2:65" s="1" customFormat="1" ht="42.75" customHeight="1">
      <c r="B163" s="132"/>
      <c r="C163" s="133" t="s">
        <v>270</v>
      </c>
      <c r="D163" s="133" t="s">
        <v>135</v>
      </c>
      <c r="E163" s="134" t="s">
        <v>535</v>
      </c>
      <c r="F163" s="135" t="s">
        <v>536</v>
      </c>
      <c r="G163" s="136" t="s">
        <v>225</v>
      </c>
      <c r="H163" s="137">
        <v>1</v>
      </c>
      <c r="I163" s="138"/>
      <c r="J163" s="139">
        <f>ROUND(I163*H163,2)</f>
        <v>0</v>
      </c>
      <c r="K163" s="140"/>
      <c r="L163" s="32"/>
      <c r="M163" s="141" t="s">
        <v>3</v>
      </c>
      <c r="N163" s="142" t="s">
        <v>43</v>
      </c>
      <c r="P163" s="143">
        <f>O163*H163</f>
        <v>0</v>
      </c>
      <c r="Q163" s="143">
        <v>1.235E-2</v>
      </c>
      <c r="R163" s="143">
        <f>Q163*H163</f>
        <v>1.235E-2</v>
      </c>
      <c r="S163" s="143">
        <v>0</v>
      </c>
      <c r="T163" s="144">
        <f>S163*H163</f>
        <v>0</v>
      </c>
      <c r="AR163" s="145" t="s">
        <v>150</v>
      </c>
      <c r="AT163" s="145" t="s">
        <v>135</v>
      </c>
      <c r="AU163" s="145" t="s">
        <v>82</v>
      </c>
      <c r="AY163" s="17" t="s">
        <v>132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80</v>
      </c>
      <c r="BK163" s="146">
        <f>ROUND(I163*H163,2)</f>
        <v>0</v>
      </c>
      <c r="BL163" s="17" t="s">
        <v>150</v>
      </c>
      <c r="BM163" s="145" t="s">
        <v>537</v>
      </c>
    </row>
    <row r="164" spans="2:65" s="12" customFormat="1">
      <c r="B164" s="153"/>
      <c r="D164" s="154" t="s">
        <v>192</v>
      </c>
      <c r="E164" s="155" t="s">
        <v>3</v>
      </c>
      <c r="F164" s="156" t="s">
        <v>80</v>
      </c>
      <c r="H164" s="157">
        <v>1</v>
      </c>
      <c r="I164" s="158"/>
      <c r="L164" s="153"/>
      <c r="M164" s="159"/>
      <c r="T164" s="160"/>
      <c r="AT164" s="155" t="s">
        <v>192</v>
      </c>
      <c r="AU164" s="155" t="s">
        <v>82</v>
      </c>
      <c r="AV164" s="12" t="s">
        <v>82</v>
      </c>
      <c r="AW164" s="12" t="s">
        <v>33</v>
      </c>
      <c r="AX164" s="12" t="s">
        <v>72</v>
      </c>
      <c r="AY164" s="155" t="s">
        <v>132</v>
      </c>
    </row>
    <row r="165" spans="2:65" s="13" customFormat="1">
      <c r="B165" s="161"/>
      <c r="D165" s="154" t="s">
        <v>192</v>
      </c>
      <c r="E165" s="162" t="s">
        <v>3</v>
      </c>
      <c r="F165" s="163" t="s">
        <v>194</v>
      </c>
      <c r="H165" s="164">
        <v>1</v>
      </c>
      <c r="I165" s="165"/>
      <c r="L165" s="161"/>
      <c r="M165" s="166"/>
      <c r="T165" s="167"/>
      <c r="AT165" s="162" t="s">
        <v>192</v>
      </c>
      <c r="AU165" s="162" t="s">
        <v>82</v>
      </c>
      <c r="AV165" s="13" t="s">
        <v>150</v>
      </c>
      <c r="AW165" s="13" t="s">
        <v>33</v>
      </c>
      <c r="AX165" s="13" t="s">
        <v>80</v>
      </c>
      <c r="AY165" s="162" t="s">
        <v>132</v>
      </c>
    </row>
    <row r="166" spans="2:65" s="1" customFormat="1" ht="21" customHeight="1">
      <c r="B166" s="132"/>
      <c r="C166" s="133" t="s">
        <v>277</v>
      </c>
      <c r="D166" s="133" t="s">
        <v>135</v>
      </c>
      <c r="E166" s="134" t="s">
        <v>538</v>
      </c>
      <c r="F166" s="135" t="s">
        <v>539</v>
      </c>
      <c r="G166" s="136" t="s">
        <v>225</v>
      </c>
      <c r="H166" s="137">
        <v>17</v>
      </c>
      <c r="I166" s="138"/>
      <c r="J166" s="139">
        <f>ROUND(I166*H166,2)</f>
        <v>0</v>
      </c>
      <c r="K166" s="140"/>
      <c r="L166" s="32"/>
      <c r="M166" s="141" t="s">
        <v>3</v>
      </c>
      <c r="N166" s="142" t="s">
        <v>43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AR166" s="145" t="s">
        <v>150</v>
      </c>
      <c r="AT166" s="145" t="s">
        <v>135</v>
      </c>
      <c r="AU166" s="145" t="s">
        <v>82</v>
      </c>
      <c r="AY166" s="17" t="s">
        <v>132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80</v>
      </c>
      <c r="BK166" s="146">
        <f>ROUND(I166*H166,2)</f>
        <v>0</v>
      </c>
      <c r="BL166" s="17" t="s">
        <v>150</v>
      </c>
      <c r="BM166" s="145" t="s">
        <v>540</v>
      </c>
    </row>
    <row r="167" spans="2:65" s="12" customFormat="1">
      <c r="B167" s="153"/>
      <c r="D167" s="154" t="s">
        <v>192</v>
      </c>
      <c r="E167" s="155" t="s">
        <v>3</v>
      </c>
      <c r="F167" s="156" t="s">
        <v>264</v>
      </c>
      <c r="H167" s="157">
        <v>16</v>
      </c>
      <c r="I167" s="158"/>
      <c r="L167" s="153"/>
      <c r="M167" s="159"/>
      <c r="T167" s="160"/>
      <c r="AT167" s="155" t="s">
        <v>192</v>
      </c>
      <c r="AU167" s="155" t="s">
        <v>82</v>
      </c>
      <c r="AV167" s="12" t="s">
        <v>82</v>
      </c>
      <c r="AW167" s="12" t="s">
        <v>33</v>
      </c>
      <c r="AX167" s="12" t="s">
        <v>72</v>
      </c>
      <c r="AY167" s="155" t="s">
        <v>132</v>
      </c>
    </row>
    <row r="168" spans="2:65" s="12" customFormat="1">
      <c r="B168" s="153"/>
      <c r="D168" s="154" t="s">
        <v>192</v>
      </c>
      <c r="E168" s="155" t="s">
        <v>3</v>
      </c>
      <c r="F168" s="156" t="s">
        <v>80</v>
      </c>
      <c r="H168" s="157">
        <v>1</v>
      </c>
      <c r="I168" s="158"/>
      <c r="L168" s="153"/>
      <c r="M168" s="159"/>
      <c r="T168" s="160"/>
      <c r="AT168" s="155" t="s">
        <v>192</v>
      </c>
      <c r="AU168" s="155" t="s">
        <v>82</v>
      </c>
      <c r="AV168" s="12" t="s">
        <v>82</v>
      </c>
      <c r="AW168" s="12" t="s">
        <v>33</v>
      </c>
      <c r="AX168" s="12" t="s">
        <v>72</v>
      </c>
      <c r="AY168" s="155" t="s">
        <v>132</v>
      </c>
    </row>
    <row r="169" spans="2:65" s="13" customFormat="1">
      <c r="B169" s="161"/>
      <c r="D169" s="154" t="s">
        <v>192</v>
      </c>
      <c r="E169" s="162" t="s">
        <v>3</v>
      </c>
      <c r="F169" s="163" t="s">
        <v>194</v>
      </c>
      <c r="H169" s="164">
        <v>17</v>
      </c>
      <c r="I169" s="165"/>
      <c r="L169" s="161"/>
      <c r="M169" s="166"/>
      <c r="T169" s="167"/>
      <c r="AT169" s="162" t="s">
        <v>192</v>
      </c>
      <c r="AU169" s="162" t="s">
        <v>82</v>
      </c>
      <c r="AV169" s="13" t="s">
        <v>150</v>
      </c>
      <c r="AW169" s="13" t="s">
        <v>33</v>
      </c>
      <c r="AX169" s="13" t="s">
        <v>80</v>
      </c>
      <c r="AY169" s="162" t="s">
        <v>132</v>
      </c>
    </row>
    <row r="170" spans="2:65" s="1" customFormat="1" ht="53.7" customHeight="1">
      <c r="B170" s="132"/>
      <c r="C170" s="133" t="s">
        <v>282</v>
      </c>
      <c r="D170" s="133" t="s">
        <v>135</v>
      </c>
      <c r="E170" s="134" t="s">
        <v>541</v>
      </c>
      <c r="F170" s="135" t="s">
        <v>542</v>
      </c>
      <c r="G170" s="136" t="s">
        <v>329</v>
      </c>
      <c r="H170" s="137">
        <v>1</v>
      </c>
      <c r="I170" s="138"/>
      <c r="J170" s="139">
        <f t="shared" ref="J170:J175" si="0">ROUND(I170*H170,2)</f>
        <v>0</v>
      </c>
      <c r="K170" s="140"/>
      <c r="L170" s="32"/>
      <c r="M170" s="141" t="s">
        <v>3</v>
      </c>
      <c r="N170" s="142" t="s">
        <v>43</v>
      </c>
      <c r="P170" s="143">
        <f t="shared" ref="P170:P175" si="1">O170*H170</f>
        <v>0</v>
      </c>
      <c r="Q170" s="143">
        <v>5.8029999999999998E-2</v>
      </c>
      <c r="R170" s="143">
        <f t="shared" ref="R170:R175" si="2">Q170*H170</f>
        <v>5.8029999999999998E-2</v>
      </c>
      <c r="S170" s="143">
        <v>0</v>
      </c>
      <c r="T170" s="144">
        <f t="shared" ref="T170:T175" si="3">S170*H170</f>
        <v>0</v>
      </c>
      <c r="AR170" s="145" t="s">
        <v>150</v>
      </c>
      <c r="AT170" s="145" t="s">
        <v>135</v>
      </c>
      <c r="AU170" s="145" t="s">
        <v>82</v>
      </c>
      <c r="AY170" s="17" t="s">
        <v>132</v>
      </c>
      <c r="BE170" s="146">
        <f t="shared" ref="BE170:BE175" si="4">IF(N170="základní",J170,0)</f>
        <v>0</v>
      </c>
      <c r="BF170" s="146">
        <f t="shared" ref="BF170:BF175" si="5">IF(N170="snížená",J170,0)</f>
        <v>0</v>
      </c>
      <c r="BG170" s="146">
        <f t="shared" ref="BG170:BG175" si="6">IF(N170="zákl. přenesená",J170,0)</f>
        <v>0</v>
      </c>
      <c r="BH170" s="146">
        <f t="shared" ref="BH170:BH175" si="7">IF(N170="sníž. přenesená",J170,0)</f>
        <v>0</v>
      </c>
      <c r="BI170" s="146">
        <f t="shared" ref="BI170:BI175" si="8">IF(N170="nulová",J170,0)</f>
        <v>0</v>
      </c>
      <c r="BJ170" s="17" t="s">
        <v>80</v>
      </c>
      <c r="BK170" s="146">
        <f t="shared" ref="BK170:BK175" si="9">ROUND(I170*H170,2)</f>
        <v>0</v>
      </c>
      <c r="BL170" s="17" t="s">
        <v>150</v>
      </c>
      <c r="BM170" s="145" t="s">
        <v>543</v>
      </c>
    </row>
    <row r="171" spans="2:65" s="1" customFormat="1" ht="36.75" customHeight="1">
      <c r="B171" s="132"/>
      <c r="C171" s="133" t="s">
        <v>228</v>
      </c>
      <c r="D171" s="133" t="s">
        <v>135</v>
      </c>
      <c r="E171" s="134" t="s">
        <v>544</v>
      </c>
      <c r="F171" s="135" t="s">
        <v>545</v>
      </c>
      <c r="G171" s="136" t="s">
        <v>329</v>
      </c>
      <c r="H171" s="137">
        <v>1</v>
      </c>
      <c r="I171" s="138"/>
      <c r="J171" s="139">
        <f t="shared" si="0"/>
        <v>0</v>
      </c>
      <c r="K171" s="140"/>
      <c r="L171" s="32"/>
      <c r="M171" s="141" t="s">
        <v>3</v>
      </c>
      <c r="N171" s="142" t="s">
        <v>43</v>
      </c>
      <c r="P171" s="143">
        <f t="shared" si="1"/>
        <v>0</v>
      </c>
      <c r="Q171" s="143">
        <v>1.136E-2</v>
      </c>
      <c r="R171" s="143">
        <f t="shared" si="2"/>
        <v>1.136E-2</v>
      </c>
      <c r="S171" s="143">
        <v>0</v>
      </c>
      <c r="T171" s="144">
        <f t="shared" si="3"/>
        <v>0</v>
      </c>
      <c r="AR171" s="145" t="s">
        <v>150</v>
      </c>
      <c r="AT171" s="145" t="s">
        <v>135</v>
      </c>
      <c r="AU171" s="145" t="s">
        <v>82</v>
      </c>
      <c r="AY171" s="17" t="s">
        <v>132</v>
      </c>
      <c r="BE171" s="146">
        <f t="shared" si="4"/>
        <v>0</v>
      </c>
      <c r="BF171" s="146">
        <f t="shared" si="5"/>
        <v>0</v>
      </c>
      <c r="BG171" s="146">
        <f t="shared" si="6"/>
        <v>0</v>
      </c>
      <c r="BH171" s="146">
        <f t="shared" si="7"/>
        <v>0</v>
      </c>
      <c r="BI171" s="146">
        <f t="shared" si="8"/>
        <v>0</v>
      </c>
      <c r="BJ171" s="17" t="s">
        <v>80</v>
      </c>
      <c r="BK171" s="146">
        <f t="shared" si="9"/>
        <v>0</v>
      </c>
      <c r="BL171" s="17" t="s">
        <v>150</v>
      </c>
      <c r="BM171" s="145" t="s">
        <v>546</v>
      </c>
    </row>
    <row r="172" spans="2:65" s="1" customFormat="1" ht="36.75" customHeight="1">
      <c r="B172" s="132"/>
      <c r="C172" s="133" t="s">
        <v>8</v>
      </c>
      <c r="D172" s="133" t="s">
        <v>135</v>
      </c>
      <c r="E172" s="134" t="s">
        <v>547</v>
      </c>
      <c r="F172" s="135" t="s">
        <v>548</v>
      </c>
      <c r="G172" s="136" t="s">
        <v>329</v>
      </c>
      <c r="H172" s="137">
        <v>1</v>
      </c>
      <c r="I172" s="138"/>
      <c r="J172" s="139">
        <f t="shared" si="0"/>
        <v>0</v>
      </c>
      <c r="K172" s="140"/>
      <c r="L172" s="32"/>
      <c r="M172" s="141" t="s">
        <v>3</v>
      </c>
      <c r="N172" s="142" t="s">
        <v>43</v>
      </c>
      <c r="P172" s="143">
        <f t="shared" si="1"/>
        <v>0</v>
      </c>
      <c r="Q172" s="143">
        <v>1.242E-2</v>
      </c>
      <c r="R172" s="143">
        <f t="shared" si="2"/>
        <v>1.242E-2</v>
      </c>
      <c r="S172" s="143">
        <v>0</v>
      </c>
      <c r="T172" s="144">
        <f t="shared" si="3"/>
        <v>0</v>
      </c>
      <c r="AR172" s="145" t="s">
        <v>150</v>
      </c>
      <c r="AT172" s="145" t="s">
        <v>135</v>
      </c>
      <c r="AU172" s="145" t="s">
        <v>82</v>
      </c>
      <c r="AY172" s="17" t="s">
        <v>132</v>
      </c>
      <c r="BE172" s="146">
        <f t="shared" si="4"/>
        <v>0</v>
      </c>
      <c r="BF172" s="146">
        <f t="shared" si="5"/>
        <v>0</v>
      </c>
      <c r="BG172" s="146">
        <f t="shared" si="6"/>
        <v>0</v>
      </c>
      <c r="BH172" s="146">
        <f t="shared" si="7"/>
        <v>0</v>
      </c>
      <c r="BI172" s="146">
        <f t="shared" si="8"/>
        <v>0</v>
      </c>
      <c r="BJ172" s="17" t="s">
        <v>80</v>
      </c>
      <c r="BK172" s="146">
        <f t="shared" si="9"/>
        <v>0</v>
      </c>
      <c r="BL172" s="17" t="s">
        <v>150</v>
      </c>
      <c r="BM172" s="145" t="s">
        <v>549</v>
      </c>
    </row>
    <row r="173" spans="2:65" s="1" customFormat="1" ht="42.75" customHeight="1">
      <c r="B173" s="132"/>
      <c r="C173" s="133" t="s">
        <v>294</v>
      </c>
      <c r="D173" s="133" t="s">
        <v>135</v>
      </c>
      <c r="E173" s="134" t="s">
        <v>550</v>
      </c>
      <c r="F173" s="135" t="s">
        <v>551</v>
      </c>
      <c r="G173" s="136" t="s">
        <v>329</v>
      </c>
      <c r="H173" s="137">
        <v>1</v>
      </c>
      <c r="I173" s="138"/>
      <c r="J173" s="139">
        <f t="shared" si="0"/>
        <v>0</v>
      </c>
      <c r="K173" s="140"/>
      <c r="L173" s="32"/>
      <c r="M173" s="141" t="s">
        <v>3</v>
      </c>
      <c r="N173" s="142" t="s">
        <v>43</v>
      </c>
      <c r="P173" s="143">
        <f t="shared" si="1"/>
        <v>0</v>
      </c>
      <c r="Q173" s="143">
        <v>0</v>
      </c>
      <c r="R173" s="143">
        <f t="shared" si="2"/>
        <v>0</v>
      </c>
      <c r="S173" s="143">
        <v>0</v>
      </c>
      <c r="T173" s="144">
        <f t="shared" si="3"/>
        <v>0</v>
      </c>
      <c r="AR173" s="145" t="s">
        <v>150</v>
      </c>
      <c r="AT173" s="145" t="s">
        <v>135</v>
      </c>
      <c r="AU173" s="145" t="s">
        <v>82</v>
      </c>
      <c r="AY173" s="17" t="s">
        <v>132</v>
      </c>
      <c r="BE173" s="146">
        <f t="shared" si="4"/>
        <v>0</v>
      </c>
      <c r="BF173" s="146">
        <f t="shared" si="5"/>
        <v>0</v>
      </c>
      <c r="BG173" s="146">
        <f t="shared" si="6"/>
        <v>0</v>
      </c>
      <c r="BH173" s="146">
        <f t="shared" si="7"/>
        <v>0</v>
      </c>
      <c r="BI173" s="146">
        <f t="shared" si="8"/>
        <v>0</v>
      </c>
      <c r="BJ173" s="17" t="s">
        <v>80</v>
      </c>
      <c r="BK173" s="146">
        <f t="shared" si="9"/>
        <v>0</v>
      </c>
      <c r="BL173" s="17" t="s">
        <v>150</v>
      </c>
      <c r="BM173" s="145" t="s">
        <v>552</v>
      </c>
    </row>
    <row r="174" spans="2:65" s="1" customFormat="1" ht="36.75" customHeight="1">
      <c r="B174" s="132"/>
      <c r="C174" s="133" t="s">
        <v>298</v>
      </c>
      <c r="D174" s="133" t="s">
        <v>135</v>
      </c>
      <c r="E174" s="134" t="s">
        <v>553</v>
      </c>
      <c r="F174" s="135" t="s">
        <v>554</v>
      </c>
      <c r="G174" s="136" t="s">
        <v>329</v>
      </c>
      <c r="H174" s="137">
        <v>1</v>
      </c>
      <c r="I174" s="138"/>
      <c r="J174" s="139">
        <f t="shared" si="0"/>
        <v>0</v>
      </c>
      <c r="K174" s="140"/>
      <c r="L174" s="32"/>
      <c r="M174" s="141" t="s">
        <v>3</v>
      </c>
      <c r="N174" s="142" t="s">
        <v>43</v>
      </c>
      <c r="P174" s="143">
        <f t="shared" si="1"/>
        <v>0</v>
      </c>
      <c r="Q174" s="143">
        <v>5.4539999999999998E-2</v>
      </c>
      <c r="R174" s="143">
        <f t="shared" si="2"/>
        <v>5.4539999999999998E-2</v>
      </c>
      <c r="S174" s="143">
        <v>0</v>
      </c>
      <c r="T174" s="144">
        <f t="shared" si="3"/>
        <v>0</v>
      </c>
      <c r="AR174" s="145" t="s">
        <v>150</v>
      </c>
      <c r="AT174" s="145" t="s">
        <v>135</v>
      </c>
      <c r="AU174" s="145" t="s">
        <v>82</v>
      </c>
      <c r="AY174" s="17" t="s">
        <v>132</v>
      </c>
      <c r="BE174" s="146">
        <f t="shared" si="4"/>
        <v>0</v>
      </c>
      <c r="BF174" s="146">
        <f t="shared" si="5"/>
        <v>0</v>
      </c>
      <c r="BG174" s="146">
        <f t="shared" si="6"/>
        <v>0</v>
      </c>
      <c r="BH174" s="146">
        <f t="shared" si="7"/>
        <v>0</v>
      </c>
      <c r="BI174" s="146">
        <f t="shared" si="8"/>
        <v>0</v>
      </c>
      <c r="BJ174" s="17" t="s">
        <v>80</v>
      </c>
      <c r="BK174" s="146">
        <f t="shared" si="9"/>
        <v>0</v>
      </c>
      <c r="BL174" s="17" t="s">
        <v>150</v>
      </c>
      <c r="BM174" s="145" t="s">
        <v>555</v>
      </c>
    </row>
    <row r="175" spans="2:65" s="1" customFormat="1" ht="21" customHeight="1">
      <c r="B175" s="132"/>
      <c r="C175" s="133" t="s">
        <v>304</v>
      </c>
      <c r="D175" s="133" t="s">
        <v>135</v>
      </c>
      <c r="E175" s="134" t="s">
        <v>556</v>
      </c>
      <c r="F175" s="135" t="s">
        <v>557</v>
      </c>
      <c r="G175" s="136" t="s">
        <v>225</v>
      </c>
      <c r="H175" s="137">
        <v>17</v>
      </c>
      <c r="I175" s="138"/>
      <c r="J175" s="139">
        <f t="shared" si="0"/>
        <v>0</v>
      </c>
      <c r="K175" s="140"/>
      <c r="L175" s="32"/>
      <c r="M175" s="141" t="s">
        <v>3</v>
      </c>
      <c r="N175" s="142" t="s">
        <v>43</v>
      </c>
      <c r="P175" s="143">
        <f t="shared" si="1"/>
        <v>0</v>
      </c>
      <c r="Q175" s="143">
        <v>9.0000000000000006E-5</v>
      </c>
      <c r="R175" s="143">
        <f t="shared" si="2"/>
        <v>1.5300000000000001E-3</v>
      </c>
      <c r="S175" s="143">
        <v>0</v>
      </c>
      <c r="T175" s="144">
        <f t="shared" si="3"/>
        <v>0</v>
      </c>
      <c r="AR175" s="145" t="s">
        <v>150</v>
      </c>
      <c r="AT175" s="145" t="s">
        <v>135</v>
      </c>
      <c r="AU175" s="145" t="s">
        <v>82</v>
      </c>
      <c r="AY175" s="17" t="s">
        <v>132</v>
      </c>
      <c r="BE175" s="146">
        <f t="shared" si="4"/>
        <v>0</v>
      </c>
      <c r="BF175" s="146">
        <f t="shared" si="5"/>
        <v>0</v>
      </c>
      <c r="BG175" s="146">
        <f t="shared" si="6"/>
        <v>0</v>
      </c>
      <c r="BH175" s="146">
        <f t="shared" si="7"/>
        <v>0</v>
      </c>
      <c r="BI175" s="146">
        <f t="shared" si="8"/>
        <v>0</v>
      </c>
      <c r="BJ175" s="17" t="s">
        <v>80</v>
      </c>
      <c r="BK175" s="146">
        <f t="shared" si="9"/>
        <v>0</v>
      </c>
      <c r="BL175" s="17" t="s">
        <v>150</v>
      </c>
      <c r="BM175" s="145" t="s">
        <v>558</v>
      </c>
    </row>
    <row r="176" spans="2:65" s="12" customFormat="1">
      <c r="B176" s="153"/>
      <c r="D176" s="154" t="s">
        <v>192</v>
      </c>
      <c r="E176" s="155" t="s">
        <v>3</v>
      </c>
      <c r="F176" s="156" t="s">
        <v>264</v>
      </c>
      <c r="H176" s="157">
        <v>16</v>
      </c>
      <c r="I176" s="158"/>
      <c r="L176" s="153"/>
      <c r="M176" s="159"/>
      <c r="T176" s="160"/>
      <c r="AT176" s="155" t="s">
        <v>192</v>
      </c>
      <c r="AU176" s="155" t="s">
        <v>82</v>
      </c>
      <c r="AV176" s="12" t="s">
        <v>82</v>
      </c>
      <c r="AW176" s="12" t="s">
        <v>33</v>
      </c>
      <c r="AX176" s="12" t="s">
        <v>72</v>
      </c>
      <c r="AY176" s="155" t="s">
        <v>132</v>
      </c>
    </row>
    <row r="177" spans="2:65" s="12" customFormat="1">
      <c r="B177" s="153"/>
      <c r="D177" s="154" t="s">
        <v>192</v>
      </c>
      <c r="E177" s="155" t="s">
        <v>3</v>
      </c>
      <c r="F177" s="156" t="s">
        <v>80</v>
      </c>
      <c r="H177" s="157">
        <v>1</v>
      </c>
      <c r="I177" s="158"/>
      <c r="L177" s="153"/>
      <c r="M177" s="159"/>
      <c r="T177" s="160"/>
      <c r="AT177" s="155" t="s">
        <v>192</v>
      </c>
      <c r="AU177" s="155" t="s">
        <v>82</v>
      </c>
      <c r="AV177" s="12" t="s">
        <v>82</v>
      </c>
      <c r="AW177" s="12" t="s">
        <v>33</v>
      </c>
      <c r="AX177" s="12" t="s">
        <v>72</v>
      </c>
      <c r="AY177" s="155" t="s">
        <v>132</v>
      </c>
    </row>
    <row r="178" spans="2:65" s="13" customFormat="1">
      <c r="B178" s="161"/>
      <c r="D178" s="154" t="s">
        <v>192</v>
      </c>
      <c r="E178" s="162" t="s">
        <v>3</v>
      </c>
      <c r="F178" s="163" t="s">
        <v>194</v>
      </c>
      <c r="H178" s="164">
        <v>17</v>
      </c>
      <c r="I178" s="165"/>
      <c r="L178" s="161"/>
      <c r="M178" s="166"/>
      <c r="T178" s="167"/>
      <c r="AT178" s="162" t="s">
        <v>192</v>
      </c>
      <c r="AU178" s="162" t="s">
        <v>82</v>
      </c>
      <c r="AV178" s="13" t="s">
        <v>150</v>
      </c>
      <c r="AW178" s="13" t="s">
        <v>33</v>
      </c>
      <c r="AX178" s="13" t="s">
        <v>80</v>
      </c>
      <c r="AY178" s="162" t="s">
        <v>132</v>
      </c>
    </row>
    <row r="179" spans="2:65" s="11" customFormat="1" ht="22.8" customHeight="1">
      <c r="B179" s="120"/>
      <c r="D179" s="121" t="s">
        <v>71</v>
      </c>
      <c r="E179" s="130" t="s">
        <v>229</v>
      </c>
      <c r="F179" s="130" t="s">
        <v>314</v>
      </c>
      <c r="I179" s="123"/>
      <c r="J179" s="131">
        <f>BK179</f>
        <v>0</v>
      </c>
      <c r="L179" s="120"/>
      <c r="M179" s="125"/>
      <c r="P179" s="126">
        <f>SUM(P180:P185)</f>
        <v>0</v>
      </c>
      <c r="R179" s="126">
        <f>SUM(R180:R185)</f>
        <v>6.3920000000000005E-2</v>
      </c>
      <c r="T179" s="127">
        <f>SUM(T180:T185)</f>
        <v>0</v>
      </c>
      <c r="AR179" s="121" t="s">
        <v>80</v>
      </c>
      <c r="AT179" s="128" t="s">
        <v>71</v>
      </c>
      <c r="AU179" s="128" t="s">
        <v>80</v>
      </c>
      <c r="AY179" s="121" t="s">
        <v>132</v>
      </c>
      <c r="BK179" s="129">
        <f>SUM(BK180:BK185)</f>
        <v>0</v>
      </c>
    </row>
    <row r="180" spans="2:65" s="1" customFormat="1" ht="23.4" customHeight="1">
      <c r="B180" s="132"/>
      <c r="C180" s="133" t="s">
        <v>309</v>
      </c>
      <c r="D180" s="133" t="s">
        <v>135</v>
      </c>
      <c r="E180" s="134" t="s">
        <v>337</v>
      </c>
      <c r="F180" s="135" t="s">
        <v>338</v>
      </c>
      <c r="G180" s="136" t="s">
        <v>190</v>
      </c>
      <c r="H180" s="137">
        <v>136</v>
      </c>
      <c r="I180" s="138"/>
      <c r="J180" s="139">
        <f>ROUND(I180*H180,2)</f>
        <v>0</v>
      </c>
      <c r="K180" s="140"/>
      <c r="L180" s="32"/>
      <c r="M180" s="141" t="s">
        <v>3</v>
      </c>
      <c r="N180" s="142" t="s">
        <v>43</v>
      </c>
      <c r="P180" s="143">
        <f>O180*H180</f>
        <v>0</v>
      </c>
      <c r="Q180" s="143">
        <v>4.6999999999999999E-4</v>
      </c>
      <c r="R180" s="143">
        <f>Q180*H180</f>
        <v>6.3920000000000005E-2</v>
      </c>
      <c r="S180" s="143">
        <v>0</v>
      </c>
      <c r="T180" s="144">
        <f>S180*H180</f>
        <v>0</v>
      </c>
      <c r="AR180" s="145" t="s">
        <v>150</v>
      </c>
      <c r="AT180" s="145" t="s">
        <v>135</v>
      </c>
      <c r="AU180" s="145" t="s">
        <v>82</v>
      </c>
      <c r="AY180" s="17" t="s">
        <v>132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80</v>
      </c>
      <c r="BK180" s="146">
        <f>ROUND(I180*H180,2)</f>
        <v>0</v>
      </c>
      <c r="BL180" s="17" t="s">
        <v>150</v>
      </c>
      <c r="BM180" s="145" t="s">
        <v>559</v>
      </c>
    </row>
    <row r="181" spans="2:65" s="12" customFormat="1">
      <c r="B181" s="153"/>
      <c r="D181" s="154" t="s">
        <v>192</v>
      </c>
      <c r="E181" s="155" t="s">
        <v>3</v>
      </c>
      <c r="F181" s="156" t="s">
        <v>463</v>
      </c>
      <c r="H181" s="157">
        <v>68</v>
      </c>
      <c r="I181" s="158"/>
      <c r="L181" s="153"/>
      <c r="M181" s="159"/>
      <c r="T181" s="160"/>
      <c r="AT181" s="155" t="s">
        <v>192</v>
      </c>
      <c r="AU181" s="155" t="s">
        <v>82</v>
      </c>
      <c r="AV181" s="12" t="s">
        <v>82</v>
      </c>
      <c r="AW181" s="12" t="s">
        <v>33</v>
      </c>
      <c r="AX181" s="12" t="s">
        <v>72</v>
      </c>
      <c r="AY181" s="155" t="s">
        <v>132</v>
      </c>
    </row>
    <row r="182" spans="2:65" s="14" customFormat="1">
      <c r="B182" s="168"/>
      <c r="D182" s="154" t="s">
        <v>192</v>
      </c>
      <c r="E182" s="169" t="s">
        <v>3</v>
      </c>
      <c r="F182" s="170" t="s">
        <v>560</v>
      </c>
      <c r="H182" s="169" t="s">
        <v>3</v>
      </c>
      <c r="I182" s="171"/>
      <c r="L182" s="168"/>
      <c r="M182" s="172"/>
      <c r="T182" s="173"/>
      <c r="AT182" s="169" t="s">
        <v>192</v>
      </c>
      <c r="AU182" s="169" t="s">
        <v>82</v>
      </c>
      <c r="AV182" s="14" t="s">
        <v>80</v>
      </c>
      <c r="AW182" s="14" t="s">
        <v>33</v>
      </c>
      <c r="AX182" s="14" t="s">
        <v>72</v>
      </c>
      <c r="AY182" s="169" t="s">
        <v>132</v>
      </c>
    </row>
    <row r="183" spans="2:65" s="13" customFormat="1">
      <c r="B183" s="161"/>
      <c r="D183" s="154" t="s">
        <v>192</v>
      </c>
      <c r="E183" s="162" t="s">
        <v>3</v>
      </c>
      <c r="F183" s="163" t="s">
        <v>194</v>
      </c>
      <c r="H183" s="164">
        <v>68</v>
      </c>
      <c r="I183" s="165"/>
      <c r="L183" s="161"/>
      <c r="M183" s="166"/>
      <c r="T183" s="167"/>
      <c r="AT183" s="162" t="s">
        <v>192</v>
      </c>
      <c r="AU183" s="162" t="s">
        <v>82</v>
      </c>
      <c r="AV183" s="13" t="s">
        <v>150</v>
      </c>
      <c r="AW183" s="13" t="s">
        <v>33</v>
      </c>
      <c r="AX183" s="13" t="s">
        <v>72</v>
      </c>
      <c r="AY183" s="162" t="s">
        <v>132</v>
      </c>
    </row>
    <row r="184" spans="2:65" s="12" customFormat="1">
      <c r="B184" s="153"/>
      <c r="D184" s="154" t="s">
        <v>192</v>
      </c>
      <c r="E184" s="155" t="s">
        <v>3</v>
      </c>
      <c r="F184" s="156" t="s">
        <v>561</v>
      </c>
      <c r="H184" s="157">
        <v>136</v>
      </c>
      <c r="I184" s="158"/>
      <c r="L184" s="153"/>
      <c r="M184" s="159"/>
      <c r="T184" s="160"/>
      <c r="AT184" s="155" t="s">
        <v>192</v>
      </c>
      <c r="AU184" s="155" t="s">
        <v>82</v>
      </c>
      <c r="AV184" s="12" t="s">
        <v>82</v>
      </c>
      <c r="AW184" s="12" t="s">
        <v>33</v>
      </c>
      <c r="AX184" s="12" t="s">
        <v>72</v>
      </c>
      <c r="AY184" s="155" t="s">
        <v>132</v>
      </c>
    </row>
    <row r="185" spans="2:65" s="13" customFormat="1">
      <c r="B185" s="161"/>
      <c r="D185" s="154" t="s">
        <v>192</v>
      </c>
      <c r="E185" s="162" t="s">
        <v>3</v>
      </c>
      <c r="F185" s="163" t="s">
        <v>194</v>
      </c>
      <c r="H185" s="164">
        <v>136</v>
      </c>
      <c r="I185" s="165"/>
      <c r="L185" s="161"/>
      <c r="M185" s="166"/>
      <c r="T185" s="167"/>
      <c r="AT185" s="162" t="s">
        <v>192</v>
      </c>
      <c r="AU185" s="162" t="s">
        <v>82</v>
      </c>
      <c r="AV185" s="13" t="s">
        <v>150</v>
      </c>
      <c r="AW185" s="13" t="s">
        <v>33</v>
      </c>
      <c r="AX185" s="13" t="s">
        <v>80</v>
      </c>
      <c r="AY185" s="162" t="s">
        <v>132</v>
      </c>
    </row>
    <row r="186" spans="2:65" s="11" customFormat="1" ht="22.8" customHeight="1">
      <c r="B186" s="120"/>
      <c r="D186" s="121" t="s">
        <v>71</v>
      </c>
      <c r="E186" s="130" t="s">
        <v>360</v>
      </c>
      <c r="F186" s="130" t="s">
        <v>361</v>
      </c>
      <c r="I186" s="123"/>
      <c r="J186" s="131">
        <f>BK186</f>
        <v>0</v>
      </c>
      <c r="L186" s="120"/>
      <c r="M186" s="125"/>
      <c r="P186" s="126">
        <f>P187</f>
        <v>0</v>
      </c>
      <c r="R186" s="126">
        <f>R187</f>
        <v>0</v>
      </c>
      <c r="T186" s="127">
        <f>T187</f>
        <v>0</v>
      </c>
      <c r="AR186" s="121" t="s">
        <v>80</v>
      </c>
      <c r="AT186" s="128" t="s">
        <v>71</v>
      </c>
      <c r="AU186" s="128" t="s">
        <v>80</v>
      </c>
      <c r="AY186" s="121" t="s">
        <v>132</v>
      </c>
      <c r="BK186" s="129">
        <f>BK187</f>
        <v>0</v>
      </c>
    </row>
    <row r="187" spans="2:65" s="1" customFormat="1" ht="47.55" customHeight="1">
      <c r="B187" s="132"/>
      <c r="C187" s="133" t="s">
        <v>275</v>
      </c>
      <c r="D187" s="133" t="s">
        <v>135</v>
      </c>
      <c r="E187" s="134" t="s">
        <v>562</v>
      </c>
      <c r="F187" s="135" t="s">
        <v>563</v>
      </c>
      <c r="G187" s="136" t="s">
        <v>243</v>
      </c>
      <c r="H187" s="137">
        <v>62.963000000000001</v>
      </c>
      <c r="I187" s="138"/>
      <c r="J187" s="139">
        <f>ROUND(I187*H187,2)</f>
        <v>0</v>
      </c>
      <c r="K187" s="140"/>
      <c r="L187" s="32"/>
      <c r="M187" s="141" t="s">
        <v>3</v>
      </c>
      <c r="N187" s="142" t="s">
        <v>43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AR187" s="145" t="s">
        <v>150</v>
      </c>
      <c r="AT187" s="145" t="s">
        <v>135</v>
      </c>
      <c r="AU187" s="145" t="s">
        <v>82</v>
      </c>
      <c r="AY187" s="17" t="s">
        <v>132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80</v>
      </c>
      <c r="BK187" s="146">
        <f>ROUND(I187*H187,2)</f>
        <v>0</v>
      </c>
      <c r="BL187" s="17" t="s">
        <v>150</v>
      </c>
      <c r="BM187" s="145" t="s">
        <v>564</v>
      </c>
    </row>
    <row r="188" spans="2:65" s="11" customFormat="1" ht="25.95" customHeight="1">
      <c r="B188" s="120"/>
      <c r="D188" s="121" t="s">
        <v>71</v>
      </c>
      <c r="E188" s="122" t="s">
        <v>378</v>
      </c>
      <c r="F188" s="122" t="s">
        <v>565</v>
      </c>
      <c r="I188" s="123"/>
      <c r="J188" s="124">
        <f>BK188</f>
        <v>0</v>
      </c>
      <c r="L188" s="120"/>
      <c r="M188" s="125"/>
      <c r="P188" s="126">
        <f>P189</f>
        <v>0</v>
      </c>
      <c r="R188" s="126">
        <f>R189</f>
        <v>0</v>
      </c>
      <c r="T188" s="127">
        <f>T189</f>
        <v>0</v>
      </c>
      <c r="AR188" s="121" t="s">
        <v>144</v>
      </c>
      <c r="AT188" s="128" t="s">
        <v>71</v>
      </c>
      <c r="AU188" s="128" t="s">
        <v>72</v>
      </c>
      <c r="AY188" s="121" t="s">
        <v>132</v>
      </c>
      <c r="BK188" s="129">
        <f>BK189</f>
        <v>0</v>
      </c>
    </row>
    <row r="189" spans="2:65" s="11" customFormat="1" ht="22.8" customHeight="1">
      <c r="B189" s="120"/>
      <c r="D189" s="121" t="s">
        <v>71</v>
      </c>
      <c r="E189" s="130" t="s">
        <v>566</v>
      </c>
      <c r="F189" s="130" t="s">
        <v>567</v>
      </c>
      <c r="I189" s="123"/>
      <c r="J189" s="131">
        <f>BK189</f>
        <v>0</v>
      </c>
      <c r="L189" s="120"/>
      <c r="M189" s="125"/>
      <c r="P189" s="126">
        <f>SUM(P190:P194)</f>
        <v>0</v>
      </c>
      <c r="R189" s="126">
        <f>SUM(R190:R194)</f>
        <v>0</v>
      </c>
      <c r="T189" s="127">
        <f>SUM(T190:T194)</f>
        <v>0</v>
      </c>
      <c r="AR189" s="121" t="s">
        <v>144</v>
      </c>
      <c r="AT189" s="128" t="s">
        <v>71</v>
      </c>
      <c r="AU189" s="128" t="s">
        <v>80</v>
      </c>
      <c r="AY189" s="121" t="s">
        <v>132</v>
      </c>
      <c r="BK189" s="129">
        <f>SUM(BK190:BK194)</f>
        <v>0</v>
      </c>
    </row>
    <row r="190" spans="2:65" s="1" customFormat="1" ht="23.4" customHeight="1">
      <c r="B190" s="132"/>
      <c r="C190" s="133" t="s">
        <v>318</v>
      </c>
      <c r="D190" s="133" t="s">
        <v>135</v>
      </c>
      <c r="E190" s="134" t="s">
        <v>568</v>
      </c>
      <c r="F190" s="135" t="s">
        <v>569</v>
      </c>
      <c r="G190" s="136" t="s">
        <v>570</v>
      </c>
      <c r="H190" s="137">
        <v>0.18099999999999999</v>
      </c>
      <c r="I190" s="138"/>
      <c r="J190" s="139">
        <f>ROUND(I190*H190,2)</f>
        <v>0</v>
      </c>
      <c r="K190" s="140"/>
      <c r="L190" s="32"/>
      <c r="M190" s="141" t="s">
        <v>3</v>
      </c>
      <c r="N190" s="142" t="s">
        <v>43</v>
      </c>
      <c r="P190" s="143">
        <f>O190*H190</f>
        <v>0</v>
      </c>
      <c r="Q190" s="143">
        <v>0</v>
      </c>
      <c r="R190" s="143">
        <f>Q190*H190</f>
        <v>0</v>
      </c>
      <c r="S190" s="143">
        <v>0</v>
      </c>
      <c r="T190" s="144">
        <f>S190*H190</f>
        <v>0</v>
      </c>
      <c r="AR190" s="145" t="s">
        <v>571</v>
      </c>
      <c r="AT190" s="145" t="s">
        <v>135</v>
      </c>
      <c r="AU190" s="145" t="s">
        <v>82</v>
      </c>
      <c r="AY190" s="17" t="s">
        <v>132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7" t="s">
        <v>80</v>
      </c>
      <c r="BK190" s="146">
        <f>ROUND(I190*H190,2)</f>
        <v>0</v>
      </c>
      <c r="BL190" s="17" t="s">
        <v>571</v>
      </c>
      <c r="BM190" s="145" t="s">
        <v>572</v>
      </c>
    </row>
    <row r="191" spans="2:65" s="1" customFormat="1" ht="16.350000000000001" customHeight="1">
      <c r="B191" s="132"/>
      <c r="C191" s="133" t="s">
        <v>322</v>
      </c>
      <c r="D191" s="133" t="s">
        <v>135</v>
      </c>
      <c r="E191" s="134" t="s">
        <v>573</v>
      </c>
      <c r="F191" s="135" t="s">
        <v>574</v>
      </c>
      <c r="G191" s="136" t="s">
        <v>225</v>
      </c>
      <c r="H191" s="137">
        <v>17</v>
      </c>
      <c r="I191" s="138"/>
      <c r="J191" s="139">
        <f>ROUND(I191*H191,2)</f>
        <v>0</v>
      </c>
      <c r="K191" s="140"/>
      <c r="L191" s="32"/>
      <c r="M191" s="141" t="s">
        <v>3</v>
      </c>
      <c r="N191" s="142" t="s">
        <v>43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AR191" s="145" t="s">
        <v>571</v>
      </c>
      <c r="AT191" s="145" t="s">
        <v>135</v>
      </c>
      <c r="AU191" s="145" t="s">
        <v>82</v>
      </c>
      <c r="AY191" s="17" t="s">
        <v>132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80</v>
      </c>
      <c r="BK191" s="146">
        <f>ROUND(I191*H191,2)</f>
        <v>0</v>
      </c>
      <c r="BL191" s="17" t="s">
        <v>571</v>
      </c>
      <c r="BM191" s="145" t="s">
        <v>575</v>
      </c>
    </row>
    <row r="192" spans="2:65" s="12" customFormat="1">
      <c r="B192" s="153"/>
      <c r="D192" s="154" t="s">
        <v>192</v>
      </c>
      <c r="E192" s="155" t="s">
        <v>3</v>
      </c>
      <c r="F192" s="156" t="s">
        <v>264</v>
      </c>
      <c r="H192" s="157">
        <v>16</v>
      </c>
      <c r="I192" s="158"/>
      <c r="L192" s="153"/>
      <c r="M192" s="159"/>
      <c r="T192" s="160"/>
      <c r="AT192" s="155" t="s">
        <v>192</v>
      </c>
      <c r="AU192" s="155" t="s">
        <v>82</v>
      </c>
      <c r="AV192" s="12" t="s">
        <v>82</v>
      </c>
      <c r="AW192" s="12" t="s">
        <v>33</v>
      </c>
      <c r="AX192" s="12" t="s">
        <v>72</v>
      </c>
      <c r="AY192" s="155" t="s">
        <v>132</v>
      </c>
    </row>
    <row r="193" spans="2:65" s="12" customFormat="1">
      <c r="B193" s="153"/>
      <c r="D193" s="154" t="s">
        <v>192</v>
      </c>
      <c r="E193" s="155" t="s">
        <v>3</v>
      </c>
      <c r="F193" s="156" t="s">
        <v>80</v>
      </c>
      <c r="H193" s="157">
        <v>1</v>
      </c>
      <c r="I193" s="158"/>
      <c r="L193" s="153"/>
      <c r="M193" s="159"/>
      <c r="T193" s="160"/>
      <c r="AT193" s="155" t="s">
        <v>192</v>
      </c>
      <c r="AU193" s="155" t="s">
        <v>82</v>
      </c>
      <c r="AV193" s="12" t="s">
        <v>82</v>
      </c>
      <c r="AW193" s="12" t="s">
        <v>33</v>
      </c>
      <c r="AX193" s="12" t="s">
        <v>72</v>
      </c>
      <c r="AY193" s="155" t="s">
        <v>132</v>
      </c>
    </row>
    <row r="194" spans="2:65" s="13" customFormat="1">
      <c r="B194" s="161"/>
      <c r="D194" s="154" t="s">
        <v>192</v>
      </c>
      <c r="E194" s="162" t="s">
        <v>3</v>
      </c>
      <c r="F194" s="163" t="s">
        <v>194</v>
      </c>
      <c r="H194" s="164">
        <v>17</v>
      </c>
      <c r="I194" s="165"/>
      <c r="L194" s="161"/>
      <c r="M194" s="166"/>
      <c r="T194" s="167"/>
      <c r="AT194" s="162" t="s">
        <v>192</v>
      </c>
      <c r="AU194" s="162" t="s">
        <v>82</v>
      </c>
      <c r="AV194" s="13" t="s">
        <v>150</v>
      </c>
      <c r="AW194" s="13" t="s">
        <v>33</v>
      </c>
      <c r="AX194" s="13" t="s">
        <v>80</v>
      </c>
      <c r="AY194" s="162" t="s">
        <v>132</v>
      </c>
    </row>
    <row r="195" spans="2:65" s="11" customFormat="1" ht="25.95" customHeight="1">
      <c r="B195" s="120"/>
      <c r="D195" s="121" t="s">
        <v>71</v>
      </c>
      <c r="E195" s="122" t="s">
        <v>129</v>
      </c>
      <c r="F195" s="122" t="s">
        <v>130</v>
      </c>
      <c r="I195" s="123"/>
      <c r="J195" s="124">
        <f>BK195</f>
        <v>0</v>
      </c>
      <c r="L195" s="120"/>
      <c r="M195" s="125"/>
      <c r="P195" s="126">
        <f>P196+P200</f>
        <v>0</v>
      </c>
      <c r="R195" s="126">
        <f>R196+R200</f>
        <v>0</v>
      </c>
      <c r="T195" s="127">
        <f>T196+T200</f>
        <v>0</v>
      </c>
      <c r="AR195" s="121" t="s">
        <v>131</v>
      </c>
      <c r="AT195" s="128" t="s">
        <v>71</v>
      </c>
      <c r="AU195" s="128" t="s">
        <v>72</v>
      </c>
      <c r="AY195" s="121" t="s">
        <v>132</v>
      </c>
      <c r="BK195" s="129">
        <f>BK196+BK200</f>
        <v>0</v>
      </c>
    </row>
    <row r="196" spans="2:65" s="11" customFormat="1" ht="22.8" customHeight="1">
      <c r="B196" s="120"/>
      <c r="D196" s="121" t="s">
        <v>71</v>
      </c>
      <c r="E196" s="130" t="s">
        <v>133</v>
      </c>
      <c r="F196" s="130" t="s">
        <v>134</v>
      </c>
      <c r="I196" s="123"/>
      <c r="J196" s="131">
        <f>BK196</f>
        <v>0</v>
      </c>
      <c r="L196" s="120"/>
      <c r="M196" s="125"/>
      <c r="P196" s="126">
        <f>SUM(P197:P199)</f>
        <v>0</v>
      </c>
      <c r="R196" s="126">
        <f>SUM(R197:R199)</f>
        <v>0</v>
      </c>
      <c r="T196" s="127">
        <f>SUM(T197:T199)</f>
        <v>0</v>
      </c>
      <c r="AR196" s="121" t="s">
        <v>131</v>
      </c>
      <c r="AT196" s="128" t="s">
        <v>71</v>
      </c>
      <c r="AU196" s="128" t="s">
        <v>80</v>
      </c>
      <c r="AY196" s="121" t="s">
        <v>132</v>
      </c>
      <c r="BK196" s="129">
        <f>SUM(BK197:BK199)</f>
        <v>0</v>
      </c>
    </row>
    <row r="197" spans="2:65" s="1" customFormat="1" ht="16.350000000000001" customHeight="1">
      <c r="B197" s="132"/>
      <c r="C197" s="133" t="s">
        <v>326</v>
      </c>
      <c r="D197" s="133" t="s">
        <v>135</v>
      </c>
      <c r="E197" s="134" t="s">
        <v>136</v>
      </c>
      <c r="F197" s="135" t="s">
        <v>137</v>
      </c>
      <c r="G197" s="136" t="s">
        <v>138</v>
      </c>
      <c r="H197" s="137">
        <v>1</v>
      </c>
      <c r="I197" s="138"/>
      <c r="J197" s="139">
        <f>ROUND(I197*H197,2)</f>
        <v>0</v>
      </c>
      <c r="K197" s="140"/>
      <c r="L197" s="32"/>
      <c r="M197" s="141" t="s">
        <v>3</v>
      </c>
      <c r="N197" s="142" t="s">
        <v>43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AR197" s="145" t="s">
        <v>150</v>
      </c>
      <c r="AT197" s="145" t="s">
        <v>135</v>
      </c>
      <c r="AU197" s="145" t="s">
        <v>82</v>
      </c>
      <c r="AY197" s="17" t="s">
        <v>132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80</v>
      </c>
      <c r="BK197" s="146">
        <f>ROUND(I197*H197,2)</f>
        <v>0</v>
      </c>
      <c r="BL197" s="17" t="s">
        <v>150</v>
      </c>
      <c r="BM197" s="145" t="s">
        <v>576</v>
      </c>
    </row>
    <row r="198" spans="2:65" s="1" customFormat="1" ht="16.350000000000001" customHeight="1">
      <c r="B198" s="132"/>
      <c r="C198" s="133" t="s">
        <v>332</v>
      </c>
      <c r="D198" s="133" t="s">
        <v>135</v>
      </c>
      <c r="E198" s="134" t="s">
        <v>141</v>
      </c>
      <c r="F198" s="135" t="s">
        <v>142</v>
      </c>
      <c r="G198" s="136" t="s">
        <v>138</v>
      </c>
      <c r="H198" s="137">
        <v>1</v>
      </c>
      <c r="I198" s="138"/>
      <c r="J198" s="139">
        <f>ROUND(I198*H198,2)</f>
        <v>0</v>
      </c>
      <c r="K198" s="140"/>
      <c r="L198" s="32"/>
      <c r="M198" s="141" t="s">
        <v>3</v>
      </c>
      <c r="N198" s="142" t="s">
        <v>43</v>
      </c>
      <c r="P198" s="143">
        <f>O198*H198</f>
        <v>0</v>
      </c>
      <c r="Q198" s="143">
        <v>0</v>
      </c>
      <c r="R198" s="143">
        <f>Q198*H198</f>
        <v>0</v>
      </c>
      <c r="S198" s="143">
        <v>0</v>
      </c>
      <c r="T198" s="144">
        <f>S198*H198</f>
        <v>0</v>
      </c>
      <c r="AR198" s="145" t="s">
        <v>150</v>
      </c>
      <c r="AT198" s="145" t="s">
        <v>135</v>
      </c>
      <c r="AU198" s="145" t="s">
        <v>82</v>
      </c>
      <c r="AY198" s="17" t="s">
        <v>132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80</v>
      </c>
      <c r="BK198" s="146">
        <f>ROUND(I198*H198,2)</f>
        <v>0</v>
      </c>
      <c r="BL198" s="17" t="s">
        <v>150</v>
      </c>
      <c r="BM198" s="145" t="s">
        <v>577</v>
      </c>
    </row>
    <row r="199" spans="2:65" s="1" customFormat="1" ht="16.350000000000001" customHeight="1">
      <c r="B199" s="132"/>
      <c r="C199" s="133" t="s">
        <v>336</v>
      </c>
      <c r="D199" s="133" t="s">
        <v>135</v>
      </c>
      <c r="E199" s="134" t="s">
        <v>145</v>
      </c>
      <c r="F199" s="135" t="s">
        <v>146</v>
      </c>
      <c r="G199" s="136" t="s">
        <v>138</v>
      </c>
      <c r="H199" s="137">
        <v>1</v>
      </c>
      <c r="I199" s="138"/>
      <c r="J199" s="139">
        <f>ROUND(I199*H199,2)</f>
        <v>0</v>
      </c>
      <c r="K199" s="140"/>
      <c r="L199" s="32"/>
      <c r="M199" s="141" t="s">
        <v>3</v>
      </c>
      <c r="N199" s="142" t="s">
        <v>43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AR199" s="145" t="s">
        <v>150</v>
      </c>
      <c r="AT199" s="145" t="s">
        <v>135</v>
      </c>
      <c r="AU199" s="145" t="s">
        <v>82</v>
      </c>
      <c r="AY199" s="17" t="s">
        <v>132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80</v>
      </c>
      <c r="BK199" s="146">
        <f>ROUND(I199*H199,2)</f>
        <v>0</v>
      </c>
      <c r="BL199" s="17" t="s">
        <v>150</v>
      </c>
      <c r="BM199" s="145" t="s">
        <v>578</v>
      </c>
    </row>
    <row r="200" spans="2:65" s="11" customFormat="1" ht="22.8" customHeight="1">
      <c r="B200" s="120"/>
      <c r="D200" s="121" t="s">
        <v>71</v>
      </c>
      <c r="E200" s="130" t="s">
        <v>148</v>
      </c>
      <c r="F200" s="130" t="s">
        <v>149</v>
      </c>
      <c r="I200" s="123"/>
      <c r="J200" s="131">
        <f>BK200</f>
        <v>0</v>
      </c>
      <c r="L200" s="120"/>
      <c r="M200" s="125"/>
      <c r="P200" s="126">
        <f>P201</f>
        <v>0</v>
      </c>
      <c r="R200" s="126">
        <f>R201</f>
        <v>0</v>
      </c>
      <c r="T200" s="127">
        <f>T201</f>
        <v>0</v>
      </c>
      <c r="AR200" s="121" t="s">
        <v>131</v>
      </c>
      <c r="AT200" s="128" t="s">
        <v>71</v>
      </c>
      <c r="AU200" s="128" t="s">
        <v>80</v>
      </c>
      <c r="AY200" s="121" t="s">
        <v>132</v>
      </c>
      <c r="BK200" s="129">
        <f>BK201</f>
        <v>0</v>
      </c>
    </row>
    <row r="201" spans="2:65" s="1" customFormat="1" ht="16.350000000000001" customHeight="1">
      <c r="B201" s="132"/>
      <c r="C201" s="133" t="s">
        <v>340</v>
      </c>
      <c r="D201" s="133" t="s">
        <v>135</v>
      </c>
      <c r="E201" s="134" t="s">
        <v>151</v>
      </c>
      <c r="F201" s="135" t="s">
        <v>149</v>
      </c>
      <c r="G201" s="136" t="s">
        <v>138</v>
      </c>
      <c r="H201" s="137">
        <v>1</v>
      </c>
      <c r="I201" s="138"/>
      <c r="J201" s="139">
        <f>ROUND(I201*H201,2)</f>
        <v>0</v>
      </c>
      <c r="K201" s="140"/>
      <c r="L201" s="32"/>
      <c r="M201" s="147" t="s">
        <v>3</v>
      </c>
      <c r="N201" s="148" t="s">
        <v>43</v>
      </c>
      <c r="O201" s="149"/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45" t="s">
        <v>150</v>
      </c>
      <c r="AT201" s="145" t="s">
        <v>135</v>
      </c>
      <c r="AU201" s="145" t="s">
        <v>82</v>
      </c>
      <c r="AY201" s="17" t="s">
        <v>132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80</v>
      </c>
      <c r="BK201" s="146">
        <f>ROUND(I201*H201,2)</f>
        <v>0</v>
      </c>
      <c r="BL201" s="17" t="s">
        <v>150</v>
      </c>
      <c r="BM201" s="145" t="s">
        <v>579</v>
      </c>
    </row>
    <row r="202" spans="2:65" s="1" customFormat="1" ht="6.9" customHeight="1">
      <c r="B202" s="41"/>
      <c r="C202" s="42"/>
      <c r="D202" s="42"/>
      <c r="E202" s="42"/>
      <c r="F202" s="42"/>
      <c r="G202" s="42"/>
      <c r="H202" s="42"/>
      <c r="I202" s="42"/>
      <c r="J202" s="42"/>
      <c r="K202" s="42"/>
      <c r="L202" s="32"/>
    </row>
  </sheetData>
  <autoFilter ref="C96:K201" xr:uid="{00000000-0009-0000-0000-000004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1"/>
  <sheetViews>
    <sheetView showGridLines="0" workbookViewId="0">
      <selection activeCell="I46" sqref="I46"/>
    </sheetView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4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101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105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350000000000001" customHeight="1">
      <c r="B9" s="32"/>
      <c r="E9" s="313" t="s">
        <v>1044</v>
      </c>
      <c r="F9" s="322"/>
      <c r="G9" s="322"/>
      <c r="H9" s="32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18. 5. 2023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5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350000000000001" customHeight="1">
      <c r="B27" s="91"/>
      <c r="E27" s="296" t="s">
        <v>3</v>
      </c>
      <c r="F27" s="296"/>
      <c r="G27" s="296"/>
      <c r="H27" s="296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ROUND(J88,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ROUND((SUM(BE88:BE130)),  2)</f>
        <v>0</v>
      </c>
      <c r="I33" s="93">
        <v>0.21</v>
      </c>
      <c r="J33" s="83">
        <f>ROUND(((SUM(BE88:BE130))*I33),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ROUND((SUM(BF88:BF130)),  2)</f>
        <v>0</v>
      </c>
      <c r="I34" s="93">
        <v>0.15</v>
      </c>
      <c r="J34" s="83">
        <f>ROUND(((SUM(BF88:BF130))*I34),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ROUND((SUM(BG88:BG130)),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ROUND((SUM(BH88:BH130)),  2)</f>
        <v>0</v>
      </c>
      <c r="I36" s="93">
        <v>0.15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ROUND((SUM(BI88:BI130)),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108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27.75" customHeight="1">
      <c r="B48" s="32"/>
      <c r="E48" s="323" t="str">
        <f>E7</f>
        <v>REVITALIZACE SPORTOVNÍ ZÓNY STREETPARK úprava 7.12.2023</v>
      </c>
      <c r="F48" s="324"/>
      <c r="G48" s="324"/>
      <c r="H48" s="324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350000000000001" customHeight="1">
      <c r="B50" s="32"/>
      <c r="E50" s="313" t="str">
        <f>E9</f>
        <v>SO 601 Silnoproudá elektrotechnika a AO</v>
      </c>
      <c r="F50" s="322"/>
      <c r="G50" s="322"/>
      <c r="H50" s="32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Žďár nad Sázavou</v>
      </c>
      <c r="I52" s="27" t="s">
        <v>23</v>
      </c>
      <c r="J52" s="49" t="str">
        <f>IF(J12="","",J12)</f>
        <v>18. 5. 2023</v>
      </c>
      <c r="L52" s="32"/>
    </row>
    <row r="53" spans="2:47" s="1" customFormat="1" ht="6.9" customHeight="1">
      <c r="B53" s="32"/>
      <c r="L53" s="32"/>
    </row>
    <row r="54" spans="2:47" s="1" customFormat="1" ht="24.75" customHeight="1">
      <c r="B54" s="32"/>
      <c r="C54" s="27" t="s">
        <v>25</v>
      </c>
      <c r="F54" s="25" t="str">
        <f>E15</f>
        <v>Město Žďár nad Sázavou</v>
      </c>
      <c r="I54" s="27" t="s">
        <v>31</v>
      </c>
      <c r="J54" s="30" t="str">
        <f>E21</f>
        <v>Grimm Architekti s.r.o.</v>
      </c>
      <c r="L54" s="32"/>
    </row>
    <row r="55" spans="2:47" s="1" customFormat="1" ht="15.3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109</v>
      </c>
      <c r="D57" s="94"/>
      <c r="E57" s="94"/>
      <c r="F57" s="94"/>
      <c r="G57" s="94"/>
      <c r="H57" s="94"/>
      <c r="I57" s="94"/>
      <c r="J57" s="101" t="s">
        <v>110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J88</f>
        <v>0</v>
      </c>
      <c r="L59" s="32"/>
      <c r="AU59" s="17" t="s">
        <v>111</v>
      </c>
    </row>
    <row r="60" spans="2:47" s="8" customFormat="1" ht="24.9" customHeight="1">
      <c r="B60" s="103"/>
      <c r="D60" s="104" t="s">
        <v>469</v>
      </c>
      <c r="E60" s="105"/>
      <c r="F60" s="105"/>
      <c r="G60" s="105"/>
      <c r="H60" s="105"/>
      <c r="I60" s="105"/>
      <c r="J60" s="106">
        <f>J89</f>
        <v>0</v>
      </c>
      <c r="L60" s="103"/>
    </row>
    <row r="61" spans="2:47" s="9" customFormat="1" ht="19.95" customHeight="1">
      <c r="B61" s="107"/>
      <c r="D61" s="108" t="s">
        <v>580</v>
      </c>
      <c r="E61" s="109"/>
      <c r="F61" s="109"/>
      <c r="G61" s="109"/>
      <c r="H61" s="109"/>
      <c r="I61" s="109"/>
      <c r="J61" s="110">
        <f>J90</f>
        <v>0</v>
      </c>
      <c r="L61" s="107"/>
    </row>
    <row r="62" spans="2:47" s="9" customFormat="1" ht="19.95" customHeight="1">
      <c r="B62" s="107"/>
      <c r="D62" s="108" t="s">
        <v>581</v>
      </c>
      <c r="E62" s="109"/>
      <c r="F62" s="109"/>
      <c r="G62" s="109"/>
      <c r="H62" s="109"/>
      <c r="I62" s="109"/>
      <c r="J62" s="110">
        <f>J100</f>
        <v>0</v>
      </c>
      <c r="L62" s="107"/>
    </row>
    <row r="63" spans="2:47" s="9" customFormat="1" ht="19.95" customHeight="1">
      <c r="B63" s="107"/>
      <c r="D63" s="108" t="s">
        <v>582</v>
      </c>
      <c r="E63" s="109"/>
      <c r="F63" s="109"/>
      <c r="G63" s="109"/>
      <c r="H63" s="109"/>
      <c r="I63" s="109"/>
      <c r="J63" s="110">
        <f>J101</f>
        <v>0</v>
      </c>
      <c r="L63" s="107"/>
    </row>
    <row r="64" spans="2:47" s="9" customFormat="1" ht="19.95" customHeight="1">
      <c r="B64" s="107"/>
      <c r="D64" s="108" t="s">
        <v>583</v>
      </c>
      <c r="E64" s="109"/>
      <c r="F64" s="109"/>
      <c r="G64" s="109"/>
      <c r="H64" s="109"/>
      <c r="I64" s="109"/>
      <c r="J64" s="110">
        <f>J111</f>
        <v>0</v>
      </c>
      <c r="L64" s="107"/>
    </row>
    <row r="65" spans="2:12" s="8" customFormat="1" ht="24.9" customHeight="1">
      <c r="B65" s="103"/>
      <c r="D65" s="104" t="s">
        <v>584</v>
      </c>
      <c r="E65" s="105"/>
      <c r="F65" s="105"/>
      <c r="G65" s="105"/>
      <c r="H65" s="105"/>
      <c r="I65" s="105"/>
      <c r="J65" s="106">
        <f>J121</f>
        <v>0</v>
      </c>
      <c r="L65" s="103"/>
    </row>
    <row r="66" spans="2:12" s="8" customFormat="1" ht="24.9" customHeight="1">
      <c r="B66" s="103"/>
      <c r="D66" s="104" t="s">
        <v>585</v>
      </c>
      <c r="E66" s="105"/>
      <c r="F66" s="105"/>
      <c r="G66" s="105"/>
      <c r="H66" s="105"/>
      <c r="I66" s="105"/>
      <c r="J66" s="106">
        <f>J125</f>
        <v>0</v>
      </c>
      <c r="L66" s="103"/>
    </row>
    <row r="67" spans="2:12" s="8" customFormat="1" ht="24.9" customHeight="1">
      <c r="B67" s="103"/>
      <c r="D67" s="104" t="s">
        <v>112</v>
      </c>
      <c r="E67" s="105"/>
      <c r="F67" s="105"/>
      <c r="G67" s="105"/>
      <c r="H67" s="105"/>
      <c r="I67" s="105"/>
      <c r="J67" s="106">
        <f>J128</f>
        <v>0</v>
      </c>
      <c r="L67" s="103"/>
    </row>
    <row r="68" spans="2:12" s="9" customFormat="1" ht="19.95" customHeight="1">
      <c r="B68" s="107"/>
      <c r="D68" s="108" t="s">
        <v>114</v>
      </c>
      <c r="E68" s="109"/>
      <c r="F68" s="109"/>
      <c r="G68" s="109"/>
      <c r="H68" s="109"/>
      <c r="I68" s="109"/>
      <c r="J68" s="110">
        <f>J129</f>
        <v>0</v>
      </c>
      <c r="L68" s="107"/>
    </row>
    <row r="69" spans="2:12" s="1" customFormat="1" ht="21.75" customHeight="1">
      <c r="B69" s="32"/>
      <c r="L69" s="32"/>
    </row>
    <row r="70" spans="2:12" s="1" customFormat="1" ht="6.9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" customHeight="1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" customHeight="1">
      <c r="B75" s="32"/>
      <c r="C75" s="21" t="s">
        <v>116</v>
      </c>
      <c r="L75" s="32"/>
    </row>
    <row r="76" spans="2:12" s="1" customFormat="1" ht="6.9" customHeight="1">
      <c r="B76" s="32"/>
      <c r="L76" s="32"/>
    </row>
    <row r="77" spans="2:12" s="1" customFormat="1" ht="12" customHeight="1">
      <c r="B77" s="32"/>
      <c r="C77" s="27" t="s">
        <v>17</v>
      </c>
      <c r="L77" s="32"/>
    </row>
    <row r="78" spans="2:12" s="1" customFormat="1" ht="27.75" customHeight="1">
      <c r="B78" s="32"/>
      <c r="E78" s="323" t="str">
        <f>E7</f>
        <v>REVITALIZACE SPORTOVNÍ ZÓNY STREETPARK úprava 7.12.2023</v>
      </c>
      <c r="F78" s="324"/>
      <c r="G78" s="324"/>
      <c r="H78" s="324"/>
      <c r="L78" s="32"/>
    </row>
    <row r="79" spans="2:12" s="1" customFormat="1" ht="12" customHeight="1">
      <c r="B79" s="32"/>
      <c r="C79" s="27" t="s">
        <v>106</v>
      </c>
      <c r="L79" s="32"/>
    </row>
    <row r="80" spans="2:12" s="1" customFormat="1" ht="16.350000000000001" customHeight="1">
      <c r="B80" s="32"/>
      <c r="E80" s="313" t="str">
        <f>E9</f>
        <v>SO 601 Silnoproudá elektrotechnika a AO</v>
      </c>
      <c r="F80" s="322"/>
      <c r="G80" s="322"/>
      <c r="H80" s="322"/>
      <c r="L80" s="32"/>
    </row>
    <row r="81" spans="2:65" s="1" customFormat="1" ht="6.9" customHeight="1">
      <c r="B81" s="32"/>
      <c r="L81" s="32"/>
    </row>
    <row r="82" spans="2:65" s="1" customFormat="1" ht="12" customHeight="1">
      <c r="B82" s="32"/>
      <c r="C82" s="27" t="s">
        <v>21</v>
      </c>
      <c r="F82" s="25" t="str">
        <f>F12</f>
        <v xml:space="preserve"> Žďár nad Sázavou</v>
      </c>
      <c r="I82" s="27" t="s">
        <v>23</v>
      </c>
      <c r="J82" s="49" t="str">
        <f>IF(J12="","",J12)</f>
        <v>18. 5. 2023</v>
      </c>
      <c r="L82" s="32"/>
    </row>
    <row r="83" spans="2:65" s="1" customFormat="1" ht="6.9" customHeight="1">
      <c r="B83" s="32"/>
      <c r="L83" s="32"/>
    </row>
    <row r="84" spans="2:65" s="1" customFormat="1" ht="24.75" customHeight="1">
      <c r="B84" s="32"/>
      <c r="C84" s="27" t="s">
        <v>25</v>
      </c>
      <c r="F84" s="25" t="str">
        <f>E15</f>
        <v>Město Žďár nad Sázavou</v>
      </c>
      <c r="I84" s="27" t="s">
        <v>31</v>
      </c>
      <c r="J84" s="30" t="str">
        <f>E21</f>
        <v>Grimm Architekti s.r.o.</v>
      </c>
      <c r="L84" s="32"/>
    </row>
    <row r="85" spans="2:65" s="1" customFormat="1" ht="15.3" customHeight="1">
      <c r="B85" s="32"/>
      <c r="C85" s="27" t="s">
        <v>29</v>
      </c>
      <c r="F85" s="25" t="str">
        <f>IF(E18="","",E18)</f>
        <v>Vyplň údaj</v>
      </c>
      <c r="I85" s="27" t="s">
        <v>34</v>
      </c>
      <c r="J85" s="30" t="str">
        <f>E24</f>
        <v xml:space="preserve"> 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11"/>
      <c r="C87" s="112" t="s">
        <v>117</v>
      </c>
      <c r="D87" s="113" t="s">
        <v>57</v>
      </c>
      <c r="E87" s="113" t="s">
        <v>53</v>
      </c>
      <c r="F87" s="113" t="s">
        <v>54</v>
      </c>
      <c r="G87" s="113" t="s">
        <v>118</v>
      </c>
      <c r="H87" s="113" t="s">
        <v>119</v>
      </c>
      <c r="I87" s="113" t="s">
        <v>120</v>
      </c>
      <c r="J87" s="114" t="s">
        <v>110</v>
      </c>
      <c r="K87" s="115" t="s">
        <v>121</v>
      </c>
      <c r="L87" s="111"/>
      <c r="M87" s="56" t="s">
        <v>3</v>
      </c>
      <c r="N87" s="57" t="s">
        <v>42</v>
      </c>
      <c r="O87" s="57" t="s">
        <v>122</v>
      </c>
      <c r="P87" s="57" t="s">
        <v>123</v>
      </c>
      <c r="Q87" s="57" t="s">
        <v>124</v>
      </c>
      <c r="R87" s="57" t="s">
        <v>125</v>
      </c>
      <c r="S87" s="57" t="s">
        <v>126</v>
      </c>
      <c r="T87" s="58" t="s">
        <v>127</v>
      </c>
    </row>
    <row r="88" spans="2:65" s="1" customFormat="1" ht="22.8" customHeight="1">
      <c r="B88" s="32"/>
      <c r="C88" s="61" t="s">
        <v>128</v>
      </c>
      <c r="J88" s="116">
        <f>BK88</f>
        <v>0</v>
      </c>
      <c r="L88" s="32"/>
      <c r="M88" s="59"/>
      <c r="N88" s="50"/>
      <c r="O88" s="50"/>
      <c r="P88" s="117">
        <f>P89+P121+P125+P128</f>
        <v>0</v>
      </c>
      <c r="Q88" s="50"/>
      <c r="R88" s="117">
        <f>R89+R121+R125+R128</f>
        <v>0</v>
      </c>
      <c r="S88" s="50"/>
      <c r="T88" s="118">
        <f>T89+T121+T125+T128</f>
        <v>0</v>
      </c>
      <c r="AT88" s="17" t="s">
        <v>71</v>
      </c>
      <c r="AU88" s="17" t="s">
        <v>111</v>
      </c>
      <c r="BK88" s="119">
        <f>BK89+BK121+BK125+BK128</f>
        <v>0</v>
      </c>
    </row>
    <row r="89" spans="2:65" s="11" customFormat="1" ht="25.95" customHeight="1">
      <c r="B89" s="120"/>
      <c r="D89" s="121" t="s">
        <v>71</v>
      </c>
      <c r="E89" s="122" t="s">
        <v>378</v>
      </c>
      <c r="F89" s="122" t="s">
        <v>565</v>
      </c>
      <c r="I89" s="123"/>
      <c r="J89" s="124">
        <f>BK89</f>
        <v>0</v>
      </c>
      <c r="L89" s="120"/>
      <c r="M89" s="125"/>
      <c r="P89" s="126">
        <f>P90+P100+P101+P111</f>
        <v>0</v>
      </c>
      <c r="R89" s="126">
        <f>R90+R100+R101+R111</f>
        <v>0</v>
      </c>
      <c r="T89" s="127">
        <f>T90+T100+T101+T111</f>
        <v>0</v>
      </c>
      <c r="AR89" s="121" t="s">
        <v>144</v>
      </c>
      <c r="AT89" s="128" t="s">
        <v>71</v>
      </c>
      <c r="AU89" s="128" t="s">
        <v>72</v>
      </c>
      <c r="AY89" s="121" t="s">
        <v>132</v>
      </c>
      <c r="BK89" s="129">
        <f>BK90+BK100+BK101+BK111</f>
        <v>0</v>
      </c>
    </row>
    <row r="90" spans="2:65" s="11" customFormat="1" ht="22.8" customHeight="1">
      <c r="B90" s="120"/>
      <c r="D90" s="121" t="s">
        <v>71</v>
      </c>
      <c r="E90" s="130" t="s">
        <v>586</v>
      </c>
      <c r="F90" s="130" t="s">
        <v>587</v>
      </c>
      <c r="I90" s="123"/>
      <c r="J90" s="131">
        <f>BK90</f>
        <v>0</v>
      </c>
      <c r="L90" s="120"/>
      <c r="M90" s="125"/>
      <c r="P90" s="126">
        <f>SUM(P91:P99)</f>
        <v>0</v>
      </c>
      <c r="R90" s="126">
        <f>SUM(R91:R99)</f>
        <v>0</v>
      </c>
      <c r="T90" s="127">
        <f>SUM(T91:T99)</f>
        <v>0</v>
      </c>
      <c r="AR90" s="121" t="s">
        <v>144</v>
      </c>
      <c r="AT90" s="128" t="s">
        <v>71</v>
      </c>
      <c r="AU90" s="128" t="s">
        <v>80</v>
      </c>
      <c r="AY90" s="121" t="s">
        <v>132</v>
      </c>
      <c r="BK90" s="129">
        <f>SUM(BK91:BK99)</f>
        <v>0</v>
      </c>
    </row>
    <row r="91" spans="2:65" s="1" customFormat="1" ht="23.4" customHeight="1">
      <c r="B91" s="132"/>
      <c r="C91" s="133" t="s">
        <v>80</v>
      </c>
      <c r="D91" s="133" t="s">
        <v>135</v>
      </c>
      <c r="E91" s="134" t="s">
        <v>588</v>
      </c>
      <c r="F91" s="135" t="s">
        <v>589</v>
      </c>
      <c r="G91" s="136" t="s">
        <v>329</v>
      </c>
      <c r="H91" s="137">
        <v>10</v>
      </c>
      <c r="I91" s="138"/>
      <c r="J91" s="139">
        <f t="shared" ref="J91:J99" si="0">ROUND(I91*H91,2)</f>
        <v>0</v>
      </c>
      <c r="K91" s="140"/>
      <c r="L91" s="32"/>
      <c r="M91" s="141" t="s">
        <v>3</v>
      </c>
      <c r="N91" s="142" t="s">
        <v>43</v>
      </c>
      <c r="P91" s="143">
        <f t="shared" ref="P91:P99" si="1">O91*H91</f>
        <v>0</v>
      </c>
      <c r="Q91" s="143">
        <v>0</v>
      </c>
      <c r="R91" s="143">
        <f t="shared" ref="R91:R99" si="2">Q91*H91</f>
        <v>0</v>
      </c>
      <c r="S91" s="143">
        <v>0</v>
      </c>
      <c r="T91" s="144">
        <f t="shared" ref="T91:T99" si="3">S91*H91</f>
        <v>0</v>
      </c>
      <c r="AR91" s="145" t="s">
        <v>571</v>
      </c>
      <c r="AT91" s="145" t="s">
        <v>135</v>
      </c>
      <c r="AU91" s="145" t="s">
        <v>82</v>
      </c>
      <c r="AY91" s="17" t="s">
        <v>132</v>
      </c>
      <c r="BE91" s="146">
        <f t="shared" ref="BE91:BE99" si="4">IF(N91="základní",J91,0)</f>
        <v>0</v>
      </c>
      <c r="BF91" s="146">
        <f t="shared" ref="BF91:BF99" si="5">IF(N91="snížená",J91,0)</f>
        <v>0</v>
      </c>
      <c r="BG91" s="146">
        <f t="shared" ref="BG91:BG99" si="6">IF(N91="zákl. přenesená",J91,0)</f>
        <v>0</v>
      </c>
      <c r="BH91" s="146">
        <f t="shared" ref="BH91:BH99" si="7">IF(N91="sníž. přenesená",J91,0)</f>
        <v>0</v>
      </c>
      <c r="BI91" s="146">
        <f t="shared" ref="BI91:BI99" si="8">IF(N91="nulová",J91,0)</f>
        <v>0</v>
      </c>
      <c r="BJ91" s="17" t="s">
        <v>80</v>
      </c>
      <c r="BK91" s="146">
        <f t="shared" ref="BK91:BK99" si="9">ROUND(I91*H91,2)</f>
        <v>0</v>
      </c>
      <c r="BL91" s="17" t="s">
        <v>571</v>
      </c>
      <c r="BM91" s="145" t="s">
        <v>590</v>
      </c>
    </row>
    <row r="92" spans="2:65" s="1" customFormat="1" ht="16.350000000000001" customHeight="1">
      <c r="B92" s="132"/>
      <c r="C92" s="133" t="s">
        <v>82</v>
      </c>
      <c r="D92" s="133" t="s">
        <v>135</v>
      </c>
      <c r="E92" s="134" t="s">
        <v>591</v>
      </c>
      <c r="F92" s="135" t="s">
        <v>592</v>
      </c>
      <c r="G92" s="136" t="s">
        <v>329</v>
      </c>
      <c r="H92" s="137">
        <v>5</v>
      </c>
      <c r="I92" s="138"/>
      <c r="J92" s="139">
        <f t="shared" si="0"/>
        <v>0</v>
      </c>
      <c r="K92" s="140"/>
      <c r="L92" s="32"/>
      <c r="M92" s="141" t="s">
        <v>3</v>
      </c>
      <c r="N92" s="142" t="s">
        <v>43</v>
      </c>
      <c r="P92" s="143">
        <f t="shared" si="1"/>
        <v>0</v>
      </c>
      <c r="Q92" s="143">
        <v>0</v>
      </c>
      <c r="R92" s="143">
        <f t="shared" si="2"/>
        <v>0</v>
      </c>
      <c r="S92" s="143">
        <v>0</v>
      </c>
      <c r="T92" s="144">
        <f t="shared" si="3"/>
        <v>0</v>
      </c>
      <c r="AR92" s="145" t="s">
        <v>571</v>
      </c>
      <c r="AT92" s="145" t="s">
        <v>135</v>
      </c>
      <c r="AU92" s="145" t="s">
        <v>82</v>
      </c>
      <c r="AY92" s="17" t="s">
        <v>132</v>
      </c>
      <c r="BE92" s="146">
        <f t="shared" si="4"/>
        <v>0</v>
      </c>
      <c r="BF92" s="146">
        <f t="shared" si="5"/>
        <v>0</v>
      </c>
      <c r="BG92" s="146">
        <f t="shared" si="6"/>
        <v>0</v>
      </c>
      <c r="BH92" s="146">
        <f t="shared" si="7"/>
        <v>0</v>
      </c>
      <c r="BI92" s="146">
        <f t="shared" si="8"/>
        <v>0</v>
      </c>
      <c r="BJ92" s="17" t="s">
        <v>80</v>
      </c>
      <c r="BK92" s="146">
        <f t="shared" si="9"/>
        <v>0</v>
      </c>
      <c r="BL92" s="17" t="s">
        <v>571</v>
      </c>
      <c r="BM92" s="145" t="s">
        <v>593</v>
      </c>
    </row>
    <row r="93" spans="2:65" s="1" customFormat="1" ht="16.350000000000001" customHeight="1">
      <c r="B93" s="132"/>
      <c r="C93" s="133" t="s">
        <v>144</v>
      </c>
      <c r="D93" s="133" t="s">
        <v>135</v>
      </c>
      <c r="E93" s="134" t="s">
        <v>594</v>
      </c>
      <c r="F93" s="135" t="s">
        <v>595</v>
      </c>
      <c r="G93" s="136" t="s">
        <v>329</v>
      </c>
      <c r="H93" s="137">
        <v>5</v>
      </c>
      <c r="I93" s="138"/>
      <c r="J93" s="139">
        <f t="shared" si="0"/>
        <v>0</v>
      </c>
      <c r="K93" s="140"/>
      <c r="L93" s="32"/>
      <c r="M93" s="141" t="s">
        <v>3</v>
      </c>
      <c r="N93" s="142" t="s">
        <v>43</v>
      </c>
      <c r="P93" s="143">
        <f t="shared" si="1"/>
        <v>0</v>
      </c>
      <c r="Q93" s="143">
        <v>0</v>
      </c>
      <c r="R93" s="143">
        <f t="shared" si="2"/>
        <v>0</v>
      </c>
      <c r="S93" s="143">
        <v>0</v>
      </c>
      <c r="T93" s="144">
        <f t="shared" si="3"/>
        <v>0</v>
      </c>
      <c r="AR93" s="145" t="s">
        <v>571</v>
      </c>
      <c r="AT93" s="145" t="s">
        <v>135</v>
      </c>
      <c r="AU93" s="145" t="s">
        <v>82</v>
      </c>
      <c r="AY93" s="17" t="s">
        <v>132</v>
      </c>
      <c r="BE93" s="146">
        <f t="shared" si="4"/>
        <v>0</v>
      </c>
      <c r="BF93" s="146">
        <f t="shared" si="5"/>
        <v>0</v>
      </c>
      <c r="BG93" s="146">
        <f t="shared" si="6"/>
        <v>0</v>
      </c>
      <c r="BH93" s="146">
        <f t="shared" si="7"/>
        <v>0</v>
      </c>
      <c r="BI93" s="146">
        <f t="shared" si="8"/>
        <v>0</v>
      </c>
      <c r="BJ93" s="17" t="s">
        <v>80</v>
      </c>
      <c r="BK93" s="146">
        <f t="shared" si="9"/>
        <v>0</v>
      </c>
      <c r="BL93" s="17" t="s">
        <v>571</v>
      </c>
      <c r="BM93" s="145" t="s">
        <v>596</v>
      </c>
    </row>
    <row r="94" spans="2:65" s="1" customFormat="1" ht="16.350000000000001" customHeight="1">
      <c r="B94" s="132"/>
      <c r="C94" s="133" t="s">
        <v>150</v>
      </c>
      <c r="D94" s="133" t="s">
        <v>135</v>
      </c>
      <c r="E94" s="134" t="s">
        <v>597</v>
      </c>
      <c r="F94" s="135" t="s">
        <v>598</v>
      </c>
      <c r="G94" s="136" t="s">
        <v>329</v>
      </c>
      <c r="H94" s="137">
        <v>5</v>
      </c>
      <c r="I94" s="138"/>
      <c r="J94" s="139">
        <f t="shared" si="0"/>
        <v>0</v>
      </c>
      <c r="K94" s="140"/>
      <c r="L94" s="32"/>
      <c r="M94" s="141" t="s">
        <v>3</v>
      </c>
      <c r="N94" s="142" t="s">
        <v>43</v>
      </c>
      <c r="P94" s="143">
        <f t="shared" si="1"/>
        <v>0</v>
      </c>
      <c r="Q94" s="143">
        <v>0</v>
      </c>
      <c r="R94" s="143">
        <f t="shared" si="2"/>
        <v>0</v>
      </c>
      <c r="S94" s="143">
        <v>0</v>
      </c>
      <c r="T94" s="144">
        <f t="shared" si="3"/>
        <v>0</v>
      </c>
      <c r="AR94" s="145" t="s">
        <v>571</v>
      </c>
      <c r="AT94" s="145" t="s">
        <v>135</v>
      </c>
      <c r="AU94" s="145" t="s">
        <v>82</v>
      </c>
      <c r="AY94" s="17" t="s">
        <v>132</v>
      </c>
      <c r="BE94" s="146">
        <f t="shared" si="4"/>
        <v>0</v>
      </c>
      <c r="BF94" s="146">
        <f t="shared" si="5"/>
        <v>0</v>
      </c>
      <c r="BG94" s="146">
        <f t="shared" si="6"/>
        <v>0</v>
      </c>
      <c r="BH94" s="146">
        <f t="shared" si="7"/>
        <v>0</v>
      </c>
      <c r="BI94" s="146">
        <f t="shared" si="8"/>
        <v>0</v>
      </c>
      <c r="BJ94" s="17" t="s">
        <v>80</v>
      </c>
      <c r="BK94" s="146">
        <f t="shared" si="9"/>
        <v>0</v>
      </c>
      <c r="BL94" s="17" t="s">
        <v>571</v>
      </c>
      <c r="BM94" s="145" t="s">
        <v>599</v>
      </c>
    </row>
    <row r="95" spans="2:65" s="1" customFormat="1" ht="23.4" customHeight="1">
      <c r="B95" s="132"/>
      <c r="C95" s="133" t="s">
        <v>131</v>
      </c>
      <c r="D95" s="133" t="s">
        <v>135</v>
      </c>
      <c r="E95" s="134" t="s">
        <v>600</v>
      </c>
      <c r="F95" s="135" t="s">
        <v>601</v>
      </c>
      <c r="G95" s="136" t="s">
        <v>225</v>
      </c>
      <c r="H95" s="137">
        <v>95</v>
      </c>
      <c r="I95" s="138"/>
      <c r="J95" s="139">
        <f t="shared" si="0"/>
        <v>0</v>
      </c>
      <c r="K95" s="140"/>
      <c r="L95" s="32"/>
      <c r="M95" s="141" t="s">
        <v>3</v>
      </c>
      <c r="N95" s="142" t="s">
        <v>43</v>
      </c>
      <c r="P95" s="143">
        <f t="shared" si="1"/>
        <v>0</v>
      </c>
      <c r="Q95" s="143">
        <v>0</v>
      </c>
      <c r="R95" s="143">
        <f t="shared" si="2"/>
        <v>0</v>
      </c>
      <c r="S95" s="143">
        <v>0</v>
      </c>
      <c r="T95" s="144">
        <f t="shared" si="3"/>
        <v>0</v>
      </c>
      <c r="AR95" s="145" t="s">
        <v>571</v>
      </c>
      <c r="AT95" s="145" t="s">
        <v>135</v>
      </c>
      <c r="AU95" s="145" t="s">
        <v>82</v>
      </c>
      <c r="AY95" s="17" t="s">
        <v>132</v>
      </c>
      <c r="BE95" s="146">
        <f t="shared" si="4"/>
        <v>0</v>
      </c>
      <c r="BF95" s="146">
        <f t="shared" si="5"/>
        <v>0</v>
      </c>
      <c r="BG95" s="146">
        <f t="shared" si="6"/>
        <v>0</v>
      </c>
      <c r="BH95" s="146">
        <f t="shared" si="7"/>
        <v>0</v>
      </c>
      <c r="BI95" s="146">
        <f t="shared" si="8"/>
        <v>0</v>
      </c>
      <c r="BJ95" s="17" t="s">
        <v>80</v>
      </c>
      <c r="BK95" s="146">
        <f t="shared" si="9"/>
        <v>0</v>
      </c>
      <c r="BL95" s="17" t="s">
        <v>571</v>
      </c>
      <c r="BM95" s="145" t="s">
        <v>602</v>
      </c>
    </row>
    <row r="96" spans="2:65" s="1" customFormat="1" ht="16.350000000000001" customHeight="1">
      <c r="B96" s="132"/>
      <c r="C96" s="133" t="s">
        <v>157</v>
      </c>
      <c r="D96" s="133" t="s">
        <v>135</v>
      </c>
      <c r="E96" s="134" t="s">
        <v>603</v>
      </c>
      <c r="F96" s="135" t="s">
        <v>604</v>
      </c>
      <c r="G96" s="136" t="s">
        <v>329</v>
      </c>
      <c r="H96" s="137">
        <v>5</v>
      </c>
      <c r="I96" s="138"/>
      <c r="J96" s="139">
        <f t="shared" si="0"/>
        <v>0</v>
      </c>
      <c r="K96" s="140"/>
      <c r="L96" s="32"/>
      <c r="M96" s="141" t="s">
        <v>3</v>
      </c>
      <c r="N96" s="142" t="s">
        <v>43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571</v>
      </c>
      <c r="AT96" s="145" t="s">
        <v>135</v>
      </c>
      <c r="AU96" s="145" t="s">
        <v>82</v>
      </c>
      <c r="AY96" s="17" t="s">
        <v>132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7" t="s">
        <v>80</v>
      </c>
      <c r="BK96" s="146">
        <f t="shared" si="9"/>
        <v>0</v>
      </c>
      <c r="BL96" s="17" t="s">
        <v>571</v>
      </c>
      <c r="BM96" s="145" t="s">
        <v>605</v>
      </c>
    </row>
    <row r="97" spans="2:65" s="1" customFormat="1" ht="16.350000000000001" customHeight="1">
      <c r="B97" s="132"/>
      <c r="C97" s="133" t="s">
        <v>216</v>
      </c>
      <c r="D97" s="133" t="s">
        <v>135</v>
      </c>
      <c r="E97" s="134" t="s">
        <v>606</v>
      </c>
      <c r="F97" s="135" t="s">
        <v>604</v>
      </c>
      <c r="G97" s="136" t="s">
        <v>411</v>
      </c>
      <c r="H97" s="137">
        <v>10</v>
      </c>
      <c r="I97" s="138"/>
      <c r="J97" s="139">
        <f t="shared" si="0"/>
        <v>0</v>
      </c>
      <c r="K97" s="140"/>
      <c r="L97" s="32"/>
      <c r="M97" s="141" t="s">
        <v>3</v>
      </c>
      <c r="N97" s="142" t="s">
        <v>43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571</v>
      </c>
      <c r="AT97" s="145" t="s">
        <v>135</v>
      </c>
      <c r="AU97" s="145" t="s">
        <v>82</v>
      </c>
      <c r="AY97" s="17" t="s">
        <v>132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7" t="s">
        <v>80</v>
      </c>
      <c r="BK97" s="146">
        <f t="shared" si="9"/>
        <v>0</v>
      </c>
      <c r="BL97" s="17" t="s">
        <v>571</v>
      </c>
      <c r="BM97" s="145" t="s">
        <v>607</v>
      </c>
    </row>
    <row r="98" spans="2:65" s="1" customFormat="1" ht="21" customHeight="1">
      <c r="B98" s="132"/>
      <c r="C98" s="133" t="s">
        <v>222</v>
      </c>
      <c r="D98" s="133" t="s">
        <v>135</v>
      </c>
      <c r="E98" s="134" t="s">
        <v>608</v>
      </c>
      <c r="F98" s="135" t="s">
        <v>609</v>
      </c>
      <c r="G98" s="136" t="s">
        <v>225</v>
      </c>
      <c r="H98" s="137">
        <v>36</v>
      </c>
      <c r="I98" s="138"/>
      <c r="J98" s="139">
        <f t="shared" si="0"/>
        <v>0</v>
      </c>
      <c r="K98" s="140"/>
      <c r="L98" s="32"/>
      <c r="M98" s="141" t="s">
        <v>3</v>
      </c>
      <c r="N98" s="142" t="s">
        <v>43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571</v>
      </c>
      <c r="AT98" s="145" t="s">
        <v>135</v>
      </c>
      <c r="AU98" s="145" t="s">
        <v>82</v>
      </c>
      <c r="AY98" s="17" t="s">
        <v>132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7" t="s">
        <v>80</v>
      </c>
      <c r="BK98" s="146">
        <f t="shared" si="9"/>
        <v>0</v>
      </c>
      <c r="BL98" s="17" t="s">
        <v>571</v>
      </c>
      <c r="BM98" s="145" t="s">
        <v>610</v>
      </c>
    </row>
    <row r="99" spans="2:65" s="1" customFormat="1" ht="16.350000000000001" customHeight="1">
      <c r="B99" s="132"/>
      <c r="C99" s="133" t="s">
        <v>229</v>
      </c>
      <c r="D99" s="133" t="s">
        <v>135</v>
      </c>
      <c r="E99" s="134" t="s">
        <v>611</v>
      </c>
      <c r="F99" s="135" t="s">
        <v>612</v>
      </c>
      <c r="G99" s="136" t="s">
        <v>225</v>
      </c>
      <c r="H99" s="137">
        <v>99.5</v>
      </c>
      <c r="I99" s="138"/>
      <c r="J99" s="139">
        <f t="shared" si="0"/>
        <v>0</v>
      </c>
      <c r="K99" s="140"/>
      <c r="L99" s="32"/>
      <c r="M99" s="141" t="s">
        <v>3</v>
      </c>
      <c r="N99" s="142" t="s">
        <v>43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571</v>
      </c>
      <c r="AT99" s="145" t="s">
        <v>135</v>
      </c>
      <c r="AU99" s="145" t="s">
        <v>82</v>
      </c>
      <c r="AY99" s="17" t="s">
        <v>132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7" t="s">
        <v>80</v>
      </c>
      <c r="BK99" s="146">
        <f t="shared" si="9"/>
        <v>0</v>
      </c>
      <c r="BL99" s="17" t="s">
        <v>571</v>
      </c>
      <c r="BM99" s="145" t="s">
        <v>613</v>
      </c>
    </row>
    <row r="100" spans="2:65" s="11" customFormat="1" ht="22.8" customHeight="1">
      <c r="B100" s="120"/>
      <c r="D100" s="121" t="s">
        <v>71</v>
      </c>
      <c r="E100" s="130" t="s">
        <v>614</v>
      </c>
      <c r="F100" s="130" t="s">
        <v>615</v>
      </c>
      <c r="I100" s="123"/>
      <c r="J100" s="131">
        <f>BK100</f>
        <v>0</v>
      </c>
      <c r="L100" s="120"/>
      <c r="M100" s="125"/>
      <c r="P100" s="126">
        <v>0</v>
      </c>
      <c r="R100" s="126">
        <v>0</v>
      </c>
      <c r="T100" s="127">
        <v>0</v>
      </c>
      <c r="AR100" s="121" t="s">
        <v>144</v>
      </c>
      <c r="AT100" s="128" t="s">
        <v>71</v>
      </c>
      <c r="AU100" s="128" t="s">
        <v>80</v>
      </c>
      <c r="AY100" s="121" t="s">
        <v>132</v>
      </c>
      <c r="BK100" s="129">
        <v>0</v>
      </c>
    </row>
    <row r="101" spans="2:65" s="11" customFormat="1" ht="22.8" customHeight="1">
      <c r="B101" s="120"/>
      <c r="D101" s="121" t="s">
        <v>71</v>
      </c>
      <c r="E101" s="130" t="s">
        <v>616</v>
      </c>
      <c r="F101" s="130" t="s">
        <v>617</v>
      </c>
      <c r="I101" s="123"/>
      <c r="J101" s="131">
        <f>BK101</f>
        <v>0</v>
      </c>
      <c r="L101" s="120"/>
      <c r="M101" s="125"/>
      <c r="P101" s="126">
        <f>SUM(P102:P110)</f>
        <v>0</v>
      </c>
      <c r="R101" s="126">
        <f>SUM(R102:R110)</f>
        <v>0</v>
      </c>
      <c r="T101" s="127">
        <f>SUM(T102:T110)</f>
        <v>0</v>
      </c>
      <c r="AR101" s="121" t="s">
        <v>144</v>
      </c>
      <c r="AT101" s="128" t="s">
        <v>71</v>
      </c>
      <c r="AU101" s="128" t="s">
        <v>80</v>
      </c>
      <c r="AY101" s="121" t="s">
        <v>132</v>
      </c>
      <c r="BK101" s="129">
        <f>SUM(BK102:BK110)</f>
        <v>0</v>
      </c>
    </row>
    <row r="102" spans="2:65" s="1" customFormat="1" ht="16.350000000000001" customHeight="1">
      <c r="B102" s="132"/>
      <c r="C102" s="133" t="s">
        <v>235</v>
      </c>
      <c r="D102" s="133" t="s">
        <v>135</v>
      </c>
      <c r="E102" s="134" t="s">
        <v>618</v>
      </c>
      <c r="F102" s="135" t="s">
        <v>619</v>
      </c>
      <c r="G102" s="136" t="s">
        <v>620</v>
      </c>
      <c r="H102" s="137">
        <v>0.09</v>
      </c>
      <c r="I102" s="138"/>
      <c r="J102" s="139">
        <f t="shared" ref="J102:J110" si="10">ROUND(I102*H102,2)</f>
        <v>0</v>
      </c>
      <c r="K102" s="140"/>
      <c r="L102" s="32"/>
      <c r="M102" s="141" t="s">
        <v>3</v>
      </c>
      <c r="N102" s="142" t="s">
        <v>43</v>
      </c>
      <c r="P102" s="143">
        <f t="shared" ref="P102:P110" si="11">O102*H102</f>
        <v>0</v>
      </c>
      <c r="Q102" s="143">
        <v>0</v>
      </c>
      <c r="R102" s="143">
        <f t="shared" ref="R102:R110" si="12">Q102*H102</f>
        <v>0</v>
      </c>
      <c r="S102" s="143">
        <v>0</v>
      </c>
      <c r="T102" s="144">
        <f t="shared" ref="T102:T110" si="13">S102*H102</f>
        <v>0</v>
      </c>
      <c r="AR102" s="145" t="s">
        <v>571</v>
      </c>
      <c r="AT102" s="145" t="s">
        <v>135</v>
      </c>
      <c r="AU102" s="145" t="s">
        <v>82</v>
      </c>
      <c r="AY102" s="17" t="s">
        <v>132</v>
      </c>
      <c r="BE102" s="146">
        <f t="shared" ref="BE102:BE110" si="14">IF(N102="základní",J102,0)</f>
        <v>0</v>
      </c>
      <c r="BF102" s="146">
        <f t="shared" ref="BF102:BF110" si="15">IF(N102="snížená",J102,0)</f>
        <v>0</v>
      </c>
      <c r="BG102" s="146">
        <f t="shared" ref="BG102:BG110" si="16">IF(N102="zákl. přenesená",J102,0)</f>
        <v>0</v>
      </c>
      <c r="BH102" s="146">
        <f t="shared" ref="BH102:BH110" si="17">IF(N102="sníž. přenesená",J102,0)</f>
        <v>0</v>
      </c>
      <c r="BI102" s="146">
        <f t="shared" ref="BI102:BI110" si="18">IF(N102="nulová",J102,0)</f>
        <v>0</v>
      </c>
      <c r="BJ102" s="17" t="s">
        <v>80</v>
      </c>
      <c r="BK102" s="146">
        <f t="shared" ref="BK102:BK110" si="19">ROUND(I102*H102,2)</f>
        <v>0</v>
      </c>
      <c r="BL102" s="17" t="s">
        <v>571</v>
      </c>
      <c r="BM102" s="145" t="s">
        <v>621</v>
      </c>
    </row>
    <row r="103" spans="2:65" s="1" customFormat="1" ht="21" customHeight="1">
      <c r="B103" s="132"/>
      <c r="C103" s="133" t="s">
        <v>240</v>
      </c>
      <c r="D103" s="133" t="s">
        <v>135</v>
      </c>
      <c r="E103" s="134" t="s">
        <v>622</v>
      </c>
      <c r="F103" s="135" t="s">
        <v>623</v>
      </c>
      <c r="G103" s="136" t="s">
        <v>197</v>
      </c>
      <c r="H103" s="137">
        <v>14.5</v>
      </c>
      <c r="I103" s="138"/>
      <c r="J103" s="139">
        <f t="shared" si="10"/>
        <v>0</v>
      </c>
      <c r="K103" s="140"/>
      <c r="L103" s="32"/>
      <c r="M103" s="141" t="s">
        <v>3</v>
      </c>
      <c r="N103" s="142" t="s">
        <v>43</v>
      </c>
      <c r="P103" s="143">
        <f t="shared" si="11"/>
        <v>0</v>
      </c>
      <c r="Q103" s="143">
        <v>0</v>
      </c>
      <c r="R103" s="143">
        <f t="shared" si="12"/>
        <v>0</v>
      </c>
      <c r="S103" s="143">
        <v>0</v>
      </c>
      <c r="T103" s="144">
        <f t="shared" si="13"/>
        <v>0</v>
      </c>
      <c r="AR103" s="145" t="s">
        <v>571</v>
      </c>
      <c r="AT103" s="145" t="s">
        <v>135</v>
      </c>
      <c r="AU103" s="145" t="s">
        <v>82</v>
      </c>
      <c r="AY103" s="17" t="s">
        <v>132</v>
      </c>
      <c r="BE103" s="146">
        <f t="shared" si="14"/>
        <v>0</v>
      </c>
      <c r="BF103" s="146">
        <f t="shared" si="15"/>
        <v>0</v>
      </c>
      <c r="BG103" s="146">
        <f t="shared" si="16"/>
        <v>0</v>
      </c>
      <c r="BH103" s="146">
        <f t="shared" si="17"/>
        <v>0</v>
      </c>
      <c r="BI103" s="146">
        <f t="shared" si="18"/>
        <v>0</v>
      </c>
      <c r="BJ103" s="17" t="s">
        <v>80</v>
      </c>
      <c r="BK103" s="146">
        <f t="shared" si="19"/>
        <v>0</v>
      </c>
      <c r="BL103" s="17" t="s">
        <v>571</v>
      </c>
      <c r="BM103" s="145" t="s">
        <v>624</v>
      </c>
    </row>
    <row r="104" spans="2:65" s="1" customFormat="1" ht="23.4" customHeight="1">
      <c r="B104" s="132"/>
      <c r="C104" s="133" t="s">
        <v>246</v>
      </c>
      <c r="D104" s="133" t="s">
        <v>135</v>
      </c>
      <c r="E104" s="134" t="s">
        <v>625</v>
      </c>
      <c r="F104" s="135" t="s">
        <v>626</v>
      </c>
      <c r="G104" s="136" t="s">
        <v>411</v>
      </c>
      <c r="H104" s="137">
        <v>5</v>
      </c>
      <c r="I104" s="138"/>
      <c r="J104" s="139">
        <f t="shared" si="10"/>
        <v>0</v>
      </c>
      <c r="K104" s="140"/>
      <c r="L104" s="32"/>
      <c r="M104" s="141" t="s">
        <v>3</v>
      </c>
      <c r="N104" s="142" t="s">
        <v>43</v>
      </c>
      <c r="P104" s="143">
        <f t="shared" si="11"/>
        <v>0</v>
      </c>
      <c r="Q104" s="143">
        <v>0</v>
      </c>
      <c r="R104" s="143">
        <f t="shared" si="12"/>
        <v>0</v>
      </c>
      <c r="S104" s="143">
        <v>0</v>
      </c>
      <c r="T104" s="144">
        <f t="shared" si="13"/>
        <v>0</v>
      </c>
      <c r="AR104" s="145" t="s">
        <v>571</v>
      </c>
      <c r="AT104" s="145" t="s">
        <v>135</v>
      </c>
      <c r="AU104" s="145" t="s">
        <v>82</v>
      </c>
      <c r="AY104" s="17" t="s">
        <v>132</v>
      </c>
      <c r="BE104" s="146">
        <f t="shared" si="14"/>
        <v>0</v>
      </c>
      <c r="BF104" s="146">
        <f t="shared" si="15"/>
        <v>0</v>
      </c>
      <c r="BG104" s="146">
        <f t="shared" si="16"/>
        <v>0</v>
      </c>
      <c r="BH104" s="146">
        <f t="shared" si="17"/>
        <v>0</v>
      </c>
      <c r="BI104" s="146">
        <f t="shared" si="18"/>
        <v>0</v>
      </c>
      <c r="BJ104" s="17" t="s">
        <v>80</v>
      </c>
      <c r="BK104" s="146">
        <f t="shared" si="19"/>
        <v>0</v>
      </c>
      <c r="BL104" s="17" t="s">
        <v>571</v>
      </c>
      <c r="BM104" s="145" t="s">
        <v>627</v>
      </c>
    </row>
    <row r="105" spans="2:65" s="1" customFormat="1" ht="21" customHeight="1">
      <c r="B105" s="132"/>
      <c r="C105" s="133" t="s">
        <v>251</v>
      </c>
      <c r="D105" s="133" t="s">
        <v>135</v>
      </c>
      <c r="E105" s="134" t="s">
        <v>628</v>
      </c>
      <c r="F105" s="135" t="s">
        <v>629</v>
      </c>
      <c r="G105" s="136" t="s">
        <v>411</v>
      </c>
      <c r="H105" s="137">
        <v>5</v>
      </c>
      <c r="I105" s="138"/>
      <c r="J105" s="139">
        <f t="shared" si="10"/>
        <v>0</v>
      </c>
      <c r="K105" s="140"/>
      <c r="L105" s="32"/>
      <c r="M105" s="141" t="s">
        <v>3</v>
      </c>
      <c r="N105" s="142" t="s">
        <v>43</v>
      </c>
      <c r="P105" s="143">
        <f t="shared" si="11"/>
        <v>0</v>
      </c>
      <c r="Q105" s="143">
        <v>0</v>
      </c>
      <c r="R105" s="143">
        <f t="shared" si="12"/>
        <v>0</v>
      </c>
      <c r="S105" s="143">
        <v>0</v>
      </c>
      <c r="T105" s="144">
        <f t="shared" si="13"/>
        <v>0</v>
      </c>
      <c r="AR105" s="145" t="s">
        <v>571</v>
      </c>
      <c r="AT105" s="145" t="s">
        <v>135</v>
      </c>
      <c r="AU105" s="145" t="s">
        <v>82</v>
      </c>
      <c r="AY105" s="17" t="s">
        <v>132</v>
      </c>
      <c r="BE105" s="146">
        <f t="shared" si="14"/>
        <v>0</v>
      </c>
      <c r="BF105" s="146">
        <f t="shared" si="15"/>
        <v>0</v>
      </c>
      <c r="BG105" s="146">
        <f t="shared" si="16"/>
        <v>0</v>
      </c>
      <c r="BH105" s="146">
        <f t="shared" si="17"/>
        <v>0</v>
      </c>
      <c r="BI105" s="146">
        <f t="shared" si="18"/>
        <v>0</v>
      </c>
      <c r="BJ105" s="17" t="s">
        <v>80</v>
      </c>
      <c r="BK105" s="146">
        <f t="shared" si="19"/>
        <v>0</v>
      </c>
      <c r="BL105" s="17" t="s">
        <v>571</v>
      </c>
      <c r="BM105" s="145" t="s">
        <v>630</v>
      </c>
    </row>
    <row r="106" spans="2:65" s="1" customFormat="1" ht="16.350000000000001" customHeight="1">
      <c r="B106" s="132"/>
      <c r="C106" s="133" t="s">
        <v>255</v>
      </c>
      <c r="D106" s="133" t="s">
        <v>135</v>
      </c>
      <c r="E106" s="134" t="s">
        <v>631</v>
      </c>
      <c r="F106" s="135" t="s">
        <v>632</v>
      </c>
      <c r="G106" s="136" t="s">
        <v>225</v>
      </c>
      <c r="H106" s="137">
        <v>78</v>
      </c>
      <c r="I106" s="138"/>
      <c r="J106" s="139">
        <f t="shared" si="10"/>
        <v>0</v>
      </c>
      <c r="K106" s="140"/>
      <c r="L106" s="32"/>
      <c r="M106" s="141" t="s">
        <v>3</v>
      </c>
      <c r="N106" s="142" t="s">
        <v>43</v>
      </c>
      <c r="P106" s="143">
        <f t="shared" si="11"/>
        <v>0</v>
      </c>
      <c r="Q106" s="143">
        <v>0</v>
      </c>
      <c r="R106" s="143">
        <f t="shared" si="12"/>
        <v>0</v>
      </c>
      <c r="S106" s="143">
        <v>0</v>
      </c>
      <c r="T106" s="144">
        <f t="shared" si="13"/>
        <v>0</v>
      </c>
      <c r="AR106" s="145" t="s">
        <v>571</v>
      </c>
      <c r="AT106" s="145" t="s">
        <v>135</v>
      </c>
      <c r="AU106" s="145" t="s">
        <v>82</v>
      </c>
      <c r="AY106" s="17" t="s">
        <v>132</v>
      </c>
      <c r="BE106" s="146">
        <f t="shared" si="14"/>
        <v>0</v>
      </c>
      <c r="BF106" s="146">
        <f t="shared" si="15"/>
        <v>0</v>
      </c>
      <c r="BG106" s="146">
        <f t="shared" si="16"/>
        <v>0</v>
      </c>
      <c r="BH106" s="146">
        <f t="shared" si="17"/>
        <v>0</v>
      </c>
      <c r="BI106" s="146">
        <f t="shared" si="18"/>
        <v>0</v>
      </c>
      <c r="BJ106" s="17" t="s">
        <v>80</v>
      </c>
      <c r="BK106" s="146">
        <f t="shared" si="19"/>
        <v>0</v>
      </c>
      <c r="BL106" s="17" t="s">
        <v>571</v>
      </c>
      <c r="BM106" s="145" t="s">
        <v>633</v>
      </c>
    </row>
    <row r="107" spans="2:65" s="1" customFormat="1" ht="16.350000000000001" customHeight="1">
      <c r="B107" s="132"/>
      <c r="C107" s="133" t="s">
        <v>9</v>
      </c>
      <c r="D107" s="133" t="s">
        <v>135</v>
      </c>
      <c r="E107" s="134" t="s">
        <v>634</v>
      </c>
      <c r="F107" s="135" t="s">
        <v>635</v>
      </c>
      <c r="G107" s="136" t="s">
        <v>225</v>
      </c>
      <c r="H107" s="137">
        <v>78</v>
      </c>
      <c r="I107" s="138"/>
      <c r="J107" s="139">
        <f t="shared" si="10"/>
        <v>0</v>
      </c>
      <c r="K107" s="140"/>
      <c r="L107" s="32"/>
      <c r="M107" s="141" t="s">
        <v>3</v>
      </c>
      <c r="N107" s="142" t="s">
        <v>43</v>
      </c>
      <c r="P107" s="143">
        <f t="shared" si="11"/>
        <v>0</v>
      </c>
      <c r="Q107" s="143">
        <v>0</v>
      </c>
      <c r="R107" s="143">
        <f t="shared" si="12"/>
        <v>0</v>
      </c>
      <c r="S107" s="143">
        <v>0</v>
      </c>
      <c r="T107" s="144">
        <f t="shared" si="13"/>
        <v>0</v>
      </c>
      <c r="AR107" s="145" t="s">
        <v>571</v>
      </c>
      <c r="AT107" s="145" t="s">
        <v>135</v>
      </c>
      <c r="AU107" s="145" t="s">
        <v>82</v>
      </c>
      <c r="AY107" s="17" t="s">
        <v>132</v>
      </c>
      <c r="BE107" s="146">
        <f t="shared" si="14"/>
        <v>0</v>
      </c>
      <c r="BF107" s="146">
        <f t="shared" si="15"/>
        <v>0</v>
      </c>
      <c r="BG107" s="146">
        <f t="shared" si="16"/>
        <v>0</v>
      </c>
      <c r="BH107" s="146">
        <f t="shared" si="17"/>
        <v>0</v>
      </c>
      <c r="BI107" s="146">
        <f t="shared" si="18"/>
        <v>0</v>
      </c>
      <c r="BJ107" s="17" t="s">
        <v>80</v>
      </c>
      <c r="BK107" s="146">
        <f t="shared" si="19"/>
        <v>0</v>
      </c>
      <c r="BL107" s="17" t="s">
        <v>571</v>
      </c>
      <c r="BM107" s="145" t="s">
        <v>636</v>
      </c>
    </row>
    <row r="108" spans="2:65" s="1" customFormat="1" ht="16.350000000000001" customHeight="1">
      <c r="B108" s="132"/>
      <c r="C108" s="133" t="s">
        <v>264</v>
      </c>
      <c r="D108" s="133" t="s">
        <v>135</v>
      </c>
      <c r="E108" s="134" t="s">
        <v>637</v>
      </c>
      <c r="F108" s="135" t="s">
        <v>638</v>
      </c>
      <c r="G108" s="136" t="s">
        <v>225</v>
      </c>
      <c r="H108" s="137">
        <v>78</v>
      </c>
      <c r="I108" s="138"/>
      <c r="J108" s="139">
        <f t="shared" si="10"/>
        <v>0</v>
      </c>
      <c r="K108" s="140"/>
      <c r="L108" s="32"/>
      <c r="M108" s="141" t="s">
        <v>3</v>
      </c>
      <c r="N108" s="142" t="s">
        <v>43</v>
      </c>
      <c r="P108" s="143">
        <f t="shared" si="11"/>
        <v>0</v>
      </c>
      <c r="Q108" s="143">
        <v>0</v>
      </c>
      <c r="R108" s="143">
        <f t="shared" si="12"/>
        <v>0</v>
      </c>
      <c r="S108" s="143">
        <v>0</v>
      </c>
      <c r="T108" s="144">
        <f t="shared" si="13"/>
        <v>0</v>
      </c>
      <c r="AR108" s="145" t="s">
        <v>571</v>
      </c>
      <c r="AT108" s="145" t="s">
        <v>135</v>
      </c>
      <c r="AU108" s="145" t="s">
        <v>82</v>
      </c>
      <c r="AY108" s="17" t="s">
        <v>132</v>
      </c>
      <c r="BE108" s="146">
        <f t="shared" si="14"/>
        <v>0</v>
      </c>
      <c r="BF108" s="146">
        <f t="shared" si="15"/>
        <v>0</v>
      </c>
      <c r="BG108" s="146">
        <f t="shared" si="16"/>
        <v>0</v>
      </c>
      <c r="BH108" s="146">
        <f t="shared" si="17"/>
        <v>0</v>
      </c>
      <c r="BI108" s="146">
        <f t="shared" si="18"/>
        <v>0</v>
      </c>
      <c r="BJ108" s="17" t="s">
        <v>80</v>
      </c>
      <c r="BK108" s="146">
        <f t="shared" si="19"/>
        <v>0</v>
      </c>
      <c r="BL108" s="17" t="s">
        <v>571</v>
      </c>
      <c r="BM108" s="145" t="s">
        <v>639</v>
      </c>
    </row>
    <row r="109" spans="2:65" s="1" customFormat="1" ht="16.350000000000001" customHeight="1">
      <c r="B109" s="132"/>
      <c r="C109" s="133" t="s">
        <v>270</v>
      </c>
      <c r="D109" s="133" t="s">
        <v>135</v>
      </c>
      <c r="E109" s="134" t="s">
        <v>640</v>
      </c>
      <c r="F109" s="135" t="s">
        <v>641</v>
      </c>
      <c r="G109" s="136" t="s">
        <v>225</v>
      </c>
      <c r="H109" s="137">
        <v>78</v>
      </c>
      <c r="I109" s="138"/>
      <c r="J109" s="139">
        <f t="shared" si="10"/>
        <v>0</v>
      </c>
      <c r="K109" s="140"/>
      <c r="L109" s="32"/>
      <c r="M109" s="141" t="s">
        <v>3</v>
      </c>
      <c r="N109" s="142" t="s">
        <v>43</v>
      </c>
      <c r="P109" s="143">
        <f t="shared" si="11"/>
        <v>0</v>
      </c>
      <c r="Q109" s="143">
        <v>0</v>
      </c>
      <c r="R109" s="143">
        <f t="shared" si="12"/>
        <v>0</v>
      </c>
      <c r="S109" s="143">
        <v>0</v>
      </c>
      <c r="T109" s="144">
        <f t="shared" si="13"/>
        <v>0</v>
      </c>
      <c r="AR109" s="145" t="s">
        <v>571</v>
      </c>
      <c r="AT109" s="145" t="s">
        <v>135</v>
      </c>
      <c r="AU109" s="145" t="s">
        <v>82</v>
      </c>
      <c r="AY109" s="17" t="s">
        <v>132</v>
      </c>
      <c r="BE109" s="146">
        <f t="shared" si="14"/>
        <v>0</v>
      </c>
      <c r="BF109" s="146">
        <f t="shared" si="15"/>
        <v>0</v>
      </c>
      <c r="BG109" s="146">
        <f t="shared" si="16"/>
        <v>0</v>
      </c>
      <c r="BH109" s="146">
        <f t="shared" si="17"/>
        <v>0</v>
      </c>
      <c r="BI109" s="146">
        <f t="shared" si="18"/>
        <v>0</v>
      </c>
      <c r="BJ109" s="17" t="s">
        <v>80</v>
      </c>
      <c r="BK109" s="146">
        <f t="shared" si="19"/>
        <v>0</v>
      </c>
      <c r="BL109" s="17" t="s">
        <v>571</v>
      </c>
      <c r="BM109" s="145" t="s">
        <v>642</v>
      </c>
    </row>
    <row r="110" spans="2:65" s="1" customFormat="1" ht="16.350000000000001" customHeight="1">
      <c r="B110" s="132"/>
      <c r="C110" s="133" t="s">
        <v>277</v>
      </c>
      <c r="D110" s="133" t="s">
        <v>135</v>
      </c>
      <c r="E110" s="134" t="s">
        <v>643</v>
      </c>
      <c r="F110" s="135" t="s">
        <v>644</v>
      </c>
      <c r="G110" s="136" t="s">
        <v>190</v>
      </c>
      <c r="H110" s="137">
        <v>78</v>
      </c>
      <c r="I110" s="138"/>
      <c r="J110" s="139">
        <f t="shared" si="10"/>
        <v>0</v>
      </c>
      <c r="K110" s="140"/>
      <c r="L110" s="32"/>
      <c r="M110" s="141" t="s">
        <v>3</v>
      </c>
      <c r="N110" s="142" t="s">
        <v>43</v>
      </c>
      <c r="P110" s="143">
        <f t="shared" si="11"/>
        <v>0</v>
      </c>
      <c r="Q110" s="143">
        <v>0</v>
      </c>
      <c r="R110" s="143">
        <f t="shared" si="12"/>
        <v>0</v>
      </c>
      <c r="S110" s="143">
        <v>0</v>
      </c>
      <c r="T110" s="144">
        <f t="shared" si="13"/>
        <v>0</v>
      </c>
      <c r="AR110" s="145" t="s">
        <v>571</v>
      </c>
      <c r="AT110" s="145" t="s">
        <v>135</v>
      </c>
      <c r="AU110" s="145" t="s">
        <v>82</v>
      </c>
      <c r="AY110" s="17" t="s">
        <v>132</v>
      </c>
      <c r="BE110" s="146">
        <f t="shared" si="14"/>
        <v>0</v>
      </c>
      <c r="BF110" s="146">
        <f t="shared" si="15"/>
        <v>0</v>
      </c>
      <c r="BG110" s="146">
        <f t="shared" si="16"/>
        <v>0</v>
      </c>
      <c r="BH110" s="146">
        <f t="shared" si="17"/>
        <v>0</v>
      </c>
      <c r="BI110" s="146">
        <f t="shared" si="18"/>
        <v>0</v>
      </c>
      <c r="BJ110" s="17" t="s">
        <v>80</v>
      </c>
      <c r="BK110" s="146">
        <f t="shared" si="19"/>
        <v>0</v>
      </c>
      <c r="BL110" s="17" t="s">
        <v>571</v>
      </c>
      <c r="BM110" s="145" t="s">
        <v>645</v>
      </c>
    </row>
    <row r="111" spans="2:65" s="11" customFormat="1" ht="22.8" customHeight="1">
      <c r="B111" s="120"/>
      <c r="D111" s="121" t="s">
        <v>71</v>
      </c>
      <c r="E111" s="130" t="s">
        <v>646</v>
      </c>
      <c r="F111" s="130" t="s">
        <v>647</v>
      </c>
      <c r="I111" s="123"/>
      <c r="J111" s="131">
        <f>BK111</f>
        <v>0</v>
      </c>
      <c r="L111" s="120"/>
      <c r="M111" s="125"/>
      <c r="P111" s="126">
        <f>SUM(P112:P120)</f>
        <v>0</v>
      </c>
      <c r="R111" s="126">
        <f>SUM(R112:R120)</f>
        <v>0</v>
      </c>
      <c r="T111" s="127">
        <f>SUM(T112:T120)</f>
        <v>0</v>
      </c>
      <c r="AR111" s="121" t="s">
        <v>144</v>
      </c>
      <c r="AT111" s="128" t="s">
        <v>71</v>
      </c>
      <c r="AU111" s="128" t="s">
        <v>80</v>
      </c>
      <c r="AY111" s="121" t="s">
        <v>132</v>
      </c>
      <c r="BK111" s="129">
        <f>SUM(BK112:BK120)</f>
        <v>0</v>
      </c>
    </row>
    <row r="112" spans="2:65" s="1" customFormat="1" ht="16.350000000000001" customHeight="1">
      <c r="B112" s="132"/>
      <c r="C112" s="174" t="s">
        <v>282</v>
      </c>
      <c r="D112" s="174" t="s">
        <v>378</v>
      </c>
      <c r="E112" s="175" t="s">
        <v>648</v>
      </c>
      <c r="F112" s="176" t="s">
        <v>649</v>
      </c>
      <c r="G112" s="177" t="s">
        <v>329</v>
      </c>
      <c r="H112" s="178">
        <v>10</v>
      </c>
      <c r="I112" s="179"/>
      <c r="J112" s="180">
        <f t="shared" ref="J112:J120" si="20">ROUND(I112*H112,2)</f>
        <v>0</v>
      </c>
      <c r="K112" s="181"/>
      <c r="L112" s="182"/>
      <c r="M112" s="183" t="s">
        <v>3</v>
      </c>
      <c r="N112" s="184" t="s">
        <v>43</v>
      </c>
      <c r="P112" s="143">
        <f t="shared" ref="P112:P120" si="21">O112*H112</f>
        <v>0</v>
      </c>
      <c r="Q112" s="143">
        <v>0</v>
      </c>
      <c r="R112" s="143">
        <f t="shared" ref="R112:R120" si="22">Q112*H112</f>
        <v>0</v>
      </c>
      <c r="S112" s="143">
        <v>0</v>
      </c>
      <c r="T112" s="144">
        <f t="shared" ref="T112:T120" si="23">S112*H112</f>
        <v>0</v>
      </c>
      <c r="AR112" s="145" t="s">
        <v>650</v>
      </c>
      <c r="AT112" s="145" t="s">
        <v>378</v>
      </c>
      <c r="AU112" s="145" t="s">
        <v>82</v>
      </c>
      <c r="AY112" s="17" t="s">
        <v>132</v>
      </c>
      <c r="BE112" s="146">
        <f t="shared" ref="BE112:BE120" si="24">IF(N112="základní",J112,0)</f>
        <v>0</v>
      </c>
      <c r="BF112" s="146">
        <f t="shared" ref="BF112:BF120" si="25">IF(N112="snížená",J112,0)</f>
        <v>0</v>
      </c>
      <c r="BG112" s="146">
        <f t="shared" ref="BG112:BG120" si="26">IF(N112="zákl. přenesená",J112,0)</f>
        <v>0</v>
      </c>
      <c r="BH112" s="146">
        <f t="shared" ref="BH112:BH120" si="27">IF(N112="sníž. přenesená",J112,0)</f>
        <v>0</v>
      </c>
      <c r="BI112" s="146">
        <f t="shared" ref="BI112:BI120" si="28">IF(N112="nulová",J112,0)</f>
        <v>0</v>
      </c>
      <c r="BJ112" s="17" t="s">
        <v>80</v>
      </c>
      <c r="BK112" s="146">
        <f t="shared" ref="BK112:BK120" si="29">ROUND(I112*H112,2)</f>
        <v>0</v>
      </c>
      <c r="BL112" s="17" t="s">
        <v>571</v>
      </c>
      <c r="BM112" s="145" t="s">
        <v>651</v>
      </c>
    </row>
    <row r="113" spans="2:65" s="1" customFormat="1" ht="16.350000000000001" customHeight="1">
      <c r="B113" s="132"/>
      <c r="C113" s="174" t="s">
        <v>228</v>
      </c>
      <c r="D113" s="174" t="s">
        <v>378</v>
      </c>
      <c r="E113" s="175" t="s">
        <v>652</v>
      </c>
      <c r="F113" s="176" t="s">
        <v>653</v>
      </c>
      <c r="G113" s="177" t="s">
        <v>329</v>
      </c>
      <c r="H113" s="178">
        <v>5</v>
      </c>
      <c r="I113" s="179"/>
      <c r="J113" s="180">
        <f t="shared" si="20"/>
        <v>0</v>
      </c>
      <c r="K113" s="181"/>
      <c r="L113" s="182"/>
      <c r="M113" s="183" t="s">
        <v>3</v>
      </c>
      <c r="N113" s="184" t="s">
        <v>43</v>
      </c>
      <c r="P113" s="143">
        <f t="shared" si="21"/>
        <v>0</v>
      </c>
      <c r="Q113" s="143">
        <v>0</v>
      </c>
      <c r="R113" s="143">
        <f t="shared" si="22"/>
        <v>0</v>
      </c>
      <c r="S113" s="143">
        <v>0</v>
      </c>
      <c r="T113" s="144">
        <f t="shared" si="23"/>
        <v>0</v>
      </c>
      <c r="AR113" s="145" t="s">
        <v>650</v>
      </c>
      <c r="AT113" s="145" t="s">
        <v>378</v>
      </c>
      <c r="AU113" s="145" t="s">
        <v>82</v>
      </c>
      <c r="AY113" s="17" t="s">
        <v>132</v>
      </c>
      <c r="BE113" s="146">
        <f t="shared" si="24"/>
        <v>0</v>
      </c>
      <c r="BF113" s="146">
        <f t="shared" si="25"/>
        <v>0</v>
      </c>
      <c r="BG113" s="146">
        <f t="shared" si="26"/>
        <v>0</v>
      </c>
      <c r="BH113" s="146">
        <f t="shared" si="27"/>
        <v>0</v>
      </c>
      <c r="BI113" s="146">
        <f t="shared" si="28"/>
        <v>0</v>
      </c>
      <c r="BJ113" s="17" t="s">
        <v>80</v>
      </c>
      <c r="BK113" s="146">
        <f t="shared" si="29"/>
        <v>0</v>
      </c>
      <c r="BL113" s="17" t="s">
        <v>571</v>
      </c>
      <c r="BM113" s="145" t="s">
        <v>654</v>
      </c>
    </row>
    <row r="114" spans="2:65" s="1" customFormat="1" ht="16.350000000000001" customHeight="1">
      <c r="B114" s="132"/>
      <c r="C114" s="174" t="s">
        <v>8</v>
      </c>
      <c r="D114" s="174" t="s">
        <v>378</v>
      </c>
      <c r="E114" s="175" t="s">
        <v>655</v>
      </c>
      <c r="F114" s="176" t="s">
        <v>656</v>
      </c>
      <c r="G114" s="177" t="s">
        <v>225</v>
      </c>
      <c r="H114" s="178">
        <v>36</v>
      </c>
      <c r="I114" s="179"/>
      <c r="J114" s="180">
        <f t="shared" si="20"/>
        <v>0</v>
      </c>
      <c r="K114" s="181"/>
      <c r="L114" s="182"/>
      <c r="M114" s="183" t="s">
        <v>3</v>
      </c>
      <c r="N114" s="184" t="s">
        <v>43</v>
      </c>
      <c r="P114" s="143">
        <f t="shared" si="21"/>
        <v>0</v>
      </c>
      <c r="Q114" s="143">
        <v>0</v>
      </c>
      <c r="R114" s="143">
        <f t="shared" si="22"/>
        <v>0</v>
      </c>
      <c r="S114" s="143">
        <v>0</v>
      </c>
      <c r="T114" s="144">
        <f t="shared" si="23"/>
        <v>0</v>
      </c>
      <c r="AR114" s="145" t="s">
        <v>650</v>
      </c>
      <c r="AT114" s="145" t="s">
        <v>378</v>
      </c>
      <c r="AU114" s="145" t="s">
        <v>82</v>
      </c>
      <c r="AY114" s="17" t="s">
        <v>132</v>
      </c>
      <c r="BE114" s="146">
        <f t="shared" si="24"/>
        <v>0</v>
      </c>
      <c r="BF114" s="146">
        <f t="shared" si="25"/>
        <v>0</v>
      </c>
      <c r="BG114" s="146">
        <f t="shared" si="26"/>
        <v>0</v>
      </c>
      <c r="BH114" s="146">
        <f t="shared" si="27"/>
        <v>0</v>
      </c>
      <c r="BI114" s="146">
        <f t="shared" si="28"/>
        <v>0</v>
      </c>
      <c r="BJ114" s="17" t="s">
        <v>80</v>
      </c>
      <c r="BK114" s="146">
        <f t="shared" si="29"/>
        <v>0</v>
      </c>
      <c r="BL114" s="17" t="s">
        <v>571</v>
      </c>
      <c r="BM114" s="145" t="s">
        <v>657</v>
      </c>
    </row>
    <row r="115" spans="2:65" s="1" customFormat="1" ht="16.350000000000001" customHeight="1">
      <c r="B115" s="132"/>
      <c r="C115" s="174" t="s">
        <v>294</v>
      </c>
      <c r="D115" s="174" t="s">
        <v>378</v>
      </c>
      <c r="E115" s="175" t="s">
        <v>658</v>
      </c>
      <c r="F115" s="176" t="s">
        <v>659</v>
      </c>
      <c r="G115" s="177" t="s">
        <v>225</v>
      </c>
      <c r="H115" s="178">
        <v>99.5</v>
      </c>
      <c r="I115" s="179"/>
      <c r="J115" s="180">
        <f t="shared" si="20"/>
        <v>0</v>
      </c>
      <c r="K115" s="181"/>
      <c r="L115" s="182"/>
      <c r="M115" s="183" t="s">
        <v>3</v>
      </c>
      <c r="N115" s="184" t="s">
        <v>43</v>
      </c>
      <c r="P115" s="143">
        <f t="shared" si="21"/>
        <v>0</v>
      </c>
      <c r="Q115" s="143">
        <v>0</v>
      </c>
      <c r="R115" s="143">
        <f t="shared" si="22"/>
        <v>0</v>
      </c>
      <c r="S115" s="143">
        <v>0</v>
      </c>
      <c r="T115" s="144">
        <f t="shared" si="23"/>
        <v>0</v>
      </c>
      <c r="AR115" s="145" t="s">
        <v>650</v>
      </c>
      <c r="AT115" s="145" t="s">
        <v>378</v>
      </c>
      <c r="AU115" s="145" t="s">
        <v>82</v>
      </c>
      <c r="AY115" s="17" t="s">
        <v>132</v>
      </c>
      <c r="BE115" s="146">
        <f t="shared" si="24"/>
        <v>0</v>
      </c>
      <c r="BF115" s="146">
        <f t="shared" si="25"/>
        <v>0</v>
      </c>
      <c r="BG115" s="146">
        <f t="shared" si="26"/>
        <v>0</v>
      </c>
      <c r="BH115" s="146">
        <f t="shared" si="27"/>
        <v>0</v>
      </c>
      <c r="BI115" s="146">
        <f t="shared" si="28"/>
        <v>0</v>
      </c>
      <c r="BJ115" s="17" t="s">
        <v>80</v>
      </c>
      <c r="BK115" s="146">
        <f t="shared" si="29"/>
        <v>0</v>
      </c>
      <c r="BL115" s="17" t="s">
        <v>571</v>
      </c>
      <c r="BM115" s="145" t="s">
        <v>660</v>
      </c>
    </row>
    <row r="116" spans="2:65" s="1" customFormat="1" ht="16.350000000000001" customHeight="1">
      <c r="B116" s="132"/>
      <c r="C116" s="174" t="s">
        <v>298</v>
      </c>
      <c r="D116" s="174" t="s">
        <v>378</v>
      </c>
      <c r="E116" s="175" t="s">
        <v>661</v>
      </c>
      <c r="F116" s="176" t="s">
        <v>662</v>
      </c>
      <c r="G116" s="177" t="s">
        <v>373</v>
      </c>
      <c r="H116" s="178">
        <v>62.7</v>
      </c>
      <c r="I116" s="179"/>
      <c r="J116" s="180">
        <f t="shared" si="20"/>
        <v>0</v>
      </c>
      <c r="K116" s="181"/>
      <c r="L116" s="182"/>
      <c r="M116" s="183" t="s">
        <v>3</v>
      </c>
      <c r="N116" s="184" t="s">
        <v>43</v>
      </c>
      <c r="P116" s="143">
        <f t="shared" si="21"/>
        <v>0</v>
      </c>
      <c r="Q116" s="143">
        <v>0</v>
      </c>
      <c r="R116" s="143">
        <f t="shared" si="22"/>
        <v>0</v>
      </c>
      <c r="S116" s="143">
        <v>0</v>
      </c>
      <c r="T116" s="144">
        <f t="shared" si="23"/>
        <v>0</v>
      </c>
      <c r="AR116" s="145" t="s">
        <v>650</v>
      </c>
      <c r="AT116" s="145" t="s">
        <v>378</v>
      </c>
      <c r="AU116" s="145" t="s">
        <v>82</v>
      </c>
      <c r="AY116" s="17" t="s">
        <v>132</v>
      </c>
      <c r="BE116" s="146">
        <f t="shared" si="24"/>
        <v>0</v>
      </c>
      <c r="BF116" s="146">
        <f t="shared" si="25"/>
        <v>0</v>
      </c>
      <c r="BG116" s="146">
        <f t="shared" si="26"/>
        <v>0</v>
      </c>
      <c r="BH116" s="146">
        <f t="shared" si="27"/>
        <v>0</v>
      </c>
      <c r="BI116" s="146">
        <f t="shared" si="28"/>
        <v>0</v>
      </c>
      <c r="BJ116" s="17" t="s">
        <v>80</v>
      </c>
      <c r="BK116" s="146">
        <f t="shared" si="29"/>
        <v>0</v>
      </c>
      <c r="BL116" s="17" t="s">
        <v>571</v>
      </c>
      <c r="BM116" s="145" t="s">
        <v>663</v>
      </c>
    </row>
    <row r="117" spans="2:65" s="1" customFormat="1" ht="16.350000000000001" customHeight="1">
      <c r="B117" s="132"/>
      <c r="C117" s="174" t="s">
        <v>304</v>
      </c>
      <c r="D117" s="174" t="s">
        <v>378</v>
      </c>
      <c r="E117" s="175" t="s">
        <v>664</v>
      </c>
      <c r="F117" s="176" t="s">
        <v>665</v>
      </c>
      <c r="G117" s="177" t="s">
        <v>329</v>
      </c>
      <c r="H117" s="178">
        <v>5</v>
      </c>
      <c r="I117" s="179"/>
      <c r="J117" s="180">
        <f t="shared" si="20"/>
        <v>0</v>
      </c>
      <c r="K117" s="181"/>
      <c r="L117" s="182"/>
      <c r="M117" s="183" t="s">
        <v>3</v>
      </c>
      <c r="N117" s="184" t="s">
        <v>43</v>
      </c>
      <c r="P117" s="143">
        <f t="shared" si="21"/>
        <v>0</v>
      </c>
      <c r="Q117" s="143">
        <v>0</v>
      </c>
      <c r="R117" s="143">
        <f t="shared" si="22"/>
        <v>0</v>
      </c>
      <c r="S117" s="143">
        <v>0</v>
      </c>
      <c r="T117" s="144">
        <f t="shared" si="23"/>
        <v>0</v>
      </c>
      <c r="AR117" s="145" t="s">
        <v>650</v>
      </c>
      <c r="AT117" s="145" t="s">
        <v>378</v>
      </c>
      <c r="AU117" s="145" t="s">
        <v>82</v>
      </c>
      <c r="AY117" s="17" t="s">
        <v>132</v>
      </c>
      <c r="BE117" s="146">
        <f t="shared" si="24"/>
        <v>0</v>
      </c>
      <c r="BF117" s="146">
        <f t="shared" si="25"/>
        <v>0</v>
      </c>
      <c r="BG117" s="146">
        <f t="shared" si="26"/>
        <v>0</v>
      </c>
      <c r="BH117" s="146">
        <f t="shared" si="27"/>
        <v>0</v>
      </c>
      <c r="BI117" s="146">
        <f t="shared" si="28"/>
        <v>0</v>
      </c>
      <c r="BJ117" s="17" t="s">
        <v>80</v>
      </c>
      <c r="BK117" s="146">
        <f t="shared" si="29"/>
        <v>0</v>
      </c>
      <c r="BL117" s="17" t="s">
        <v>571</v>
      </c>
      <c r="BM117" s="145" t="s">
        <v>666</v>
      </c>
    </row>
    <row r="118" spans="2:65" s="1" customFormat="1" ht="23.4" customHeight="1">
      <c r="B118" s="132"/>
      <c r="C118" s="174" t="s">
        <v>309</v>
      </c>
      <c r="D118" s="174" t="s">
        <v>378</v>
      </c>
      <c r="E118" s="175" t="s">
        <v>667</v>
      </c>
      <c r="F118" s="176" t="s">
        <v>668</v>
      </c>
      <c r="G118" s="177" t="s">
        <v>329</v>
      </c>
      <c r="H118" s="178">
        <v>5</v>
      </c>
      <c r="I118" s="179"/>
      <c r="J118" s="180">
        <f t="shared" si="20"/>
        <v>0</v>
      </c>
      <c r="K118" s="181"/>
      <c r="L118" s="182"/>
      <c r="M118" s="183" t="s">
        <v>3</v>
      </c>
      <c r="N118" s="184" t="s">
        <v>43</v>
      </c>
      <c r="P118" s="143">
        <f t="shared" si="21"/>
        <v>0</v>
      </c>
      <c r="Q118" s="143">
        <v>0</v>
      </c>
      <c r="R118" s="143">
        <f t="shared" si="22"/>
        <v>0</v>
      </c>
      <c r="S118" s="143">
        <v>0</v>
      </c>
      <c r="T118" s="144">
        <f t="shared" si="23"/>
        <v>0</v>
      </c>
      <c r="AR118" s="145" t="s">
        <v>650</v>
      </c>
      <c r="AT118" s="145" t="s">
        <v>378</v>
      </c>
      <c r="AU118" s="145" t="s">
        <v>82</v>
      </c>
      <c r="AY118" s="17" t="s">
        <v>132</v>
      </c>
      <c r="BE118" s="146">
        <f t="shared" si="24"/>
        <v>0</v>
      </c>
      <c r="BF118" s="146">
        <f t="shared" si="25"/>
        <v>0</v>
      </c>
      <c r="BG118" s="146">
        <f t="shared" si="26"/>
        <v>0</v>
      </c>
      <c r="BH118" s="146">
        <f t="shared" si="27"/>
        <v>0</v>
      </c>
      <c r="BI118" s="146">
        <f t="shared" si="28"/>
        <v>0</v>
      </c>
      <c r="BJ118" s="17" t="s">
        <v>80</v>
      </c>
      <c r="BK118" s="146">
        <f t="shared" si="29"/>
        <v>0</v>
      </c>
      <c r="BL118" s="17" t="s">
        <v>571</v>
      </c>
      <c r="BM118" s="145" t="s">
        <v>669</v>
      </c>
    </row>
    <row r="119" spans="2:65" s="1" customFormat="1" ht="16.350000000000001" customHeight="1">
      <c r="B119" s="132"/>
      <c r="C119" s="174" t="s">
        <v>275</v>
      </c>
      <c r="D119" s="174" t="s">
        <v>378</v>
      </c>
      <c r="E119" s="175" t="s">
        <v>670</v>
      </c>
      <c r="F119" s="176" t="s">
        <v>671</v>
      </c>
      <c r="G119" s="177" t="s">
        <v>225</v>
      </c>
      <c r="H119" s="178">
        <v>84</v>
      </c>
      <c r="I119" s="179"/>
      <c r="J119" s="180">
        <f t="shared" si="20"/>
        <v>0</v>
      </c>
      <c r="K119" s="181"/>
      <c r="L119" s="182"/>
      <c r="M119" s="183" t="s">
        <v>3</v>
      </c>
      <c r="N119" s="184" t="s">
        <v>43</v>
      </c>
      <c r="P119" s="143">
        <f t="shared" si="21"/>
        <v>0</v>
      </c>
      <c r="Q119" s="143">
        <v>0</v>
      </c>
      <c r="R119" s="143">
        <f t="shared" si="22"/>
        <v>0</v>
      </c>
      <c r="S119" s="143">
        <v>0</v>
      </c>
      <c r="T119" s="144">
        <f t="shared" si="23"/>
        <v>0</v>
      </c>
      <c r="AR119" s="145" t="s">
        <v>650</v>
      </c>
      <c r="AT119" s="145" t="s">
        <v>378</v>
      </c>
      <c r="AU119" s="145" t="s">
        <v>82</v>
      </c>
      <c r="AY119" s="17" t="s">
        <v>132</v>
      </c>
      <c r="BE119" s="146">
        <f t="shared" si="24"/>
        <v>0</v>
      </c>
      <c r="BF119" s="146">
        <f t="shared" si="25"/>
        <v>0</v>
      </c>
      <c r="BG119" s="146">
        <f t="shared" si="26"/>
        <v>0</v>
      </c>
      <c r="BH119" s="146">
        <f t="shared" si="27"/>
        <v>0</v>
      </c>
      <c r="BI119" s="146">
        <f t="shared" si="28"/>
        <v>0</v>
      </c>
      <c r="BJ119" s="17" t="s">
        <v>80</v>
      </c>
      <c r="BK119" s="146">
        <f t="shared" si="29"/>
        <v>0</v>
      </c>
      <c r="BL119" s="17" t="s">
        <v>571</v>
      </c>
      <c r="BM119" s="145" t="s">
        <v>672</v>
      </c>
    </row>
    <row r="120" spans="2:65" s="1" customFormat="1" ht="36.75" customHeight="1">
      <c r="B120" s="132"/>
      <c r="C120" s="174" t="s">
        <v>318</v>
      </c>
      <c r="D120" s="174" t="s">
        <v>378</v>
      </c>
      <c r="E120" s="175" t="s">
        <v>673</v>
      </c>
      <c r="F120" s="176" t="s">
        <v>674</v>
      </c>
      <c r="G120" s="177" t="s">
        <v>329</v>
      </c>
      <c r="H120" s="178">
        <v>5</v>
      </c>
      <c r="I120" s="179"/>
      <c r="J120" s="180">
        <f t="shared" si="20"/>
        <v>0</v>
      </c>
      <c r="K120" s="181"/>
      <c r="L120" s="182"/>
      <c r="M120" s="183" t="s">
        <v>3</v>
      </c>
      <c r="N120" s="184" t="s">
        <v>43</v>
      </c>
      <c r="P120" s="143">
        <f t="shared" si="21"/>
        <v>0</v>
      </c>
      <c r="Q120" s="143">
        <v>0</v>
      </c>
      <c r="R120" s="143">
        <f t="shared" si="22"/>
        <v>0</v>
      </c>
      <c r="S120" s="143">
        <v>0</v>
      </c>
      <c r="T120" s="144">
        <f t="shared" si="23"/>
        <v>0</v>
      </c>
      <c r="AR120" s="145" t="s">
        <v>650</v>
      </c>
      <c r="AT120" s="145" t="s">
        <v>378</v>
      </c>
      <c r="AU120" s="145" t="s">
        <v>82</v>
      </c>
      <c r="AY120" s="17" t="s">
        <v>132</v>
      </c>
      <c r="BE120" s="146">
        <f t="shared" si="24"/>
        <v>0</v>
      </c>
      <c r="BF120" s="146">
        <f t="shared" si="25"/>
        <v>0</v>
      </c>
      <c r="BG120" s="146">
        <f t="shared" si="26"/>
        <v>0</v>
      </c>
      <c r="BH120" s="146">
        <f t="shared" si="27"/>
        <v>0</v>
      </c>
      <c r="BI120" s="146">
        <f t="shared" si="28"/>
        <v>0</v>
      </c>
      <c r="BJ120" s="17" t="s">
        <v>80</v>
      </c>
      <c r="BK120" s="146">
        <f t="shared" si="29"/>
        <v>0</v>
      </c>
      <c r="BL120" s="17" t="s">
        <v>571</v>
      </c>
      <c r="BM120" s="145" t="s">
        <v>675</v>
      </c>
    </row>
    <row r="121" spans="2:65" s="11" customFormat="1" ht="25.95" customHeight="1">
      <c r="B121" s="120"/>
      <c r="D121" s="121" t="s">
        <v>71</v>
      </c>
      <c r="E121" s="122" t="s">
        <v>676</v>
      </c>
      <c r="F121" s="122" t="s">
        <v>677</v>
      </c>
      <c r="I121" s="123"/>
      <c r="J121" s="124">
        <f>BK121</f>
        <v>0</v>
      </c>
      <c r="L121" s="120"/>
      <c r="M121" s="125"/>
      <c r="P121" s="126">
        <f>SUM(P122:P124)</f>
        <v>0</v>
      </c>
      <c r="R121" s="126">
        <f>SUM(R122:R124)</f>
        <v>0</v>
      </c>
      <c r="T121" s="127">
        <f>SUM(T122:T124)</f>
        <v>0</v>
      </c>
      <c r="AR121" s="121" t="s">
        <v>150</v>
      </c>
      <c r="AT121" s="128" t="s">
        <v>71</v>
      </c>
      <c r="AU121" s="128" t="s">
        <v>72</v>
      </c>
      <c r="AY121" s="121" t="s">
        <v>132</v>
      </c>
      <c r="BK121" s="129">
        <f>SUM(BK122:BK124)</f>
        <v>0</v>
      </c>
    </row>
    <row r="122" spans="2:65" s="1" customFormat="1" ht="16.350000000000001" customHeight="1">
      <c r="B122" s="132"/>
      <c r="C122" s="133" t="s">
        <v>322</v>
      </c>
      <c r="D122" s="133" t="s">
        <v>135</v>
      </c>
      <c r="E122" s="134" t="s">
        <v>678</v>
      </c>
      <c r="F122" s="135" t="s">
        <v>679</v>
      </c>
      <c r="G122" s="136" t="s">
        <v>680</v>
      </c>
      <c r="H122" s="137">
        <v>4</v>
      </c>
      <c r="I122" s="138"/>
      <c r="J122" s="139">
        <f>ROUND(I122*H122,2)</f>
        <v>0</v>
      </c>
      <c r="K122" s="140"/>
      <c r="L122" s="32"/>
      <c r="M122" s="141" t="s">
        <v>3</v>
      </c>
      <c r="N122" s="142" t="s">
        <v>43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AR122" s="145" t="s">
        <v>681</v>
      </c>
      <c r="AT122" s="145" t="s">
        <v>135</v>
      </c>
      <c r="AU122" s="145" t="s">
        <v>80</v>
      </c>
      <c r="AY122" s="17" t="s">
        <v>132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80</v>
      </c>
      <c r="BK122" s="146">
        <f>ROUND(I122*H122,2)</f>
        <v>0</v>
      </c>
      <c r="BL122" s="17" t="s">
        <v>681</v>
      </c>
      <c r="BM122" s="145" t="s">
        <v>682</v>
      </c>
    </row>
    <row r="123" spans="2:65" s="1" customFormat="1" ht="16.350000000000001" customHeight="1">
      <c r="B123" s="132"/>
      <c r="C123" s="133" t="s">
        <v>326</v>
      </c>
      <c r="D123" s="133" t="s">
        <v>135</v>
      </c>
      <c r="E123" s="134" t="s">
        <v>683</v>
      </c>
      <c r="F123" s="135" t="s">
        <v>684</v>
      </c>
      <c r="G123" s="136" t="s">
        <v>680</v>
      </c>
      <c r="H123" s="137">
        <v>10</v>
      </c>
      <c r="I123" s="138"/>
      <c r="J123" s="139">
        <f>ROUND(I123*H123,2)</f>
        <v>0</v>
      </c>
      <c r="K123" s="140"/>
      <c r="L123" s="32"/>
      <c r="M123" s="141" t="s">
        <v>3</v>
      </c>
      <c r="N123" s="142" t="s">
        <v>43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681</v>
      </c>
      <c r="AT123" s="145" t="s">
        <v>135</v>
      </c>
      <c r="AU123" s="145" t="s">
        <v>80</v>
      </c>
      <c r="AY123" s="17" t="s">
        <v>132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7" t="s">
        <v>80</v>
      </c>
      <c r="BK123" s="146">
        <f>ROUND(I123*H123,2)</f>
        <v>0</v>
      </c>
      <c r="BL123" s="17" t="s">
        <v>681</v>
      </c>
      <c r="BM123" s="145" t="s">
        <v>685</v>
      </c>
    </row>
    <row r="124" spans="2:65" s="1" customFormat="1" ht="16.350000000000001" customHeight="1">
      <c r="B124" s="132"/>
      <c r="C124" s="133" t="s">
        <v>332</v>
      </c>
      <c r="D124" s="133" t="s">
        <v>135</v>
      </c>
      <c r="E124" s="134" t="s">
        <v>686</v>
      </c>
      <c r="F124" s="135" t="s">
        <v>687</v>
      </c>
      <c r="G124" s="136" t="s">
        <v>680</v>
      </c>
      <c r="H124" s="137">
        <v>10</v>
      </c>
      <c r="I124" s="138"/>
      <c r="J124" s="139">
        <f>ROUND(I124*H124,2)</f>
        <v>0</v>
      </c>
      <c r="K124" s="140"/>
      <c r="L124" s="32"/>
      <c r="M124" s="141" t="s">
        <v>3</v>
      </c>
      <c r="N124" s="142" t="s">
        <v>43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681</v>
      </c>
      <c r="AT124" s="145" t="s">
        <v>135</v>
      </c>
      <c r="AU124" s="145" t="s">
        <v>80</v>
      </c>
      <c r="AY124" s="17" t="s">
        <v>132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80</v>
      </c>
      <c r="BK124" s="146">
        <f>ROUND(I124*H124,2)</f>
        <v>0</v>
      </c>
      <c r="BL124" s="17" t="s">
        <v>681</v>
      </c>
      <c r="BM124" s="145" t="s">
        <v>688</v>
      </c>
    </row>
    <row r="125" spans="2:65" s="11" customFormat="1" ht="25.95" customHeight="1">
      <c r="B125" s="120"/>
      <c r="D125" s="121" t="s">
        <v>71</v>
      </c>
      <c r="E125" s="122" t="s">
        <v>689</v>
      </c>
      <c r="F125" s="122" t="s">
        <v>690</v>
      </c>
      <c r="I125" s="123"/>
      <c r="J125" s="124">
        <f>BK125</f>
        <v>0</v>
      </c>
      <c r="L125" s="120"/>
      <c r="M125" s="125"/>
      <c r="P125" s="126">
        <f>SUM(P126:P127)</f>
        <v>0</v>
      </c>
      <c r="R125" s="126">
        <f>SUM(R126:R127)</f>
        <v>0</v>
      </c>
      <c r="T125" s="127">
        <f>SUM(T126:T127)</f>
        <v>0</v>
      </c>
      <c r="AR125" s="121" t="s">
        <v>150</v>
      </c>
      <c r="AT125" s="128" t="s">
        <v>71</v>
      </c>
      <c r="AU125" s="128" t="s">
        <v>72</v>
      </c>
      <c r="AY125" s="121" t="s">
        <v>132</v>
      </c>
      <c r="BK125" s="129">
        <f>SUM(BK126:BK127)</f>
        <v>0</v>
      </c>
    </row>
    <row r="126" spans="2:65" s="1" customFormat="1" ht="23.4" customHeight="1">
      <c r="B126" s="132"/>
      <c r="C126" s="133" t="s">
        <v>336</v>
      </c>
      <c r="D126" s="133" t="s">
        <v>135</v>
      </c>
      <c r="E126" s="134" t="s">
        <v>691</v>
      </c>
      <c r="F126" s="135" t="s">
        <v>692</v>
      </c>
      <c r="G126" s="136" t="s">
        <v>138</v>
      </c>
      <c r="H126" s="137">
        <v>1</v>
      </c>
      <c r="I126" s="138"/>
      <c r="J126" s="139">
        <f>ROUND(I126*H126,2)</f>
        <v>0</v>
      </c>
      <c r="K126" s="140"/>
      <c r="L126" s="32"/>
      <c r="M126" s="141" t="s">
        <v>3</v>
      </c>
      <c r="N126" s="142" t="s">
        <v>43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571</v>
      </c>
      <c r="AT126" s="145" t="s">
        <v>135</v>
      </c>
      <c r="AU126" s="145" t="s">
        <v>80</v>
      </c>
      <c r="AY126" s="17" t="s">
        <v>132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80</v>
      </c>
      <c r="BK126" s="146">
        <f>ROUND(I126*H126,2)</f>
        <v>0</v>
      </c>
      <c r="BL126" s="17" t="s">
        <v>571</v>
      </c>
      <c r="BM126" s="145" t="s">
        <v>693</v>
      </c>
    </row>
    <row r="127" spans="2:65" s="1" customFormat="1" ht="23.4" customHeight="1">
      <c r="B127" s="132"/>
      <c r="C127" s="133" t="s">
        <v>340</v>
      </c>
      <c r="D127" s="133" t="s">
        <v>135</v>
      </c>
      <c r="E127" s="134" t="s">
        <v>694</v>
      </c>
      <c r="F127" s="135" t="s">
        <v>695</v>
      </c>
      <c r="G127" s="136" t="s">
        <v>138</v>
      </c>
      <c r="H127" s="137">
        <v>1</v>
      </c>
      <c r="I127" s="138"/>
      <c r="J127" s="139">
        <f>ROUND(I127*H127,2)</f>
        <v>0</v>
      </c>
      <c r="K127" s="140"/>
      <c r="L127" s="32"/>
      <c r="M127" s="141" t="s">
        <v>3</v>
      </c>
      <c r="N127" s="142" t="s">
        <v>43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AR127" s="145" t="s">
        <v>571</v>
      </c>
      <c r="AT127" s="145" t="s">
        <v>135</v>
      </c>
      <c r="AU127" s="145" t="s">
        <v>80</v>
      </c>
      <c r="AY127" s="17" t="s">
        <v>132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80</v>
      </c>
      <c r="BK127" s="146">
        <f>ROUND(I127*H127,2)</f>
        <v>0</v>
      </c>
      <c r="BL127" s="17" t="s">
        <v>571</v>
      </c>
      <c r="BM127" s="145" t="s">
        <v>696</v>
      </c>
    </row>
    <row r="128" spans="2:65" s="11" customFormat="1" ht="25.95" customHeight="1">
      <c r="B128" s="120"/>
      <c r="D128" s="121" t="s">
        <v>71</v>
      </c>
      <c r="E128" s="122" t="s">
        <v>129</v>
      </c>
      <c r="F128" s="122" t="s">
        <v>130</v>
      </c>
      <c r="I128" s="123"/>
      <c r="J128" s="124">
        <f>BK128</f>
        <v>0</v>
      </c>
      <c r="L128" s="120"/>
      <c r="M128" s="125"/>
      <c r="P128" s="126">
        <f>P129</f>
        <v>0</v>
      </c>
      <c r="R128" s="126">
        <f>R129</f>
        <v>0</v>
      </c>
      <c r="T128" s="127">
        <f>T129</f>
        <v>0</v>
      </c>
      <c r="AR128" s="121" t="s">
        <v>131</v>
      </c>
      <c r="AT128" s="128" t="s">
        <v>71</v>
      </c>
      <c r="AU128" s="128" t="s">
        <v>72</v>
      </c>
      <c r="AY128" s="121" t="s">
        <v>132</v>
      </c>
      <c r="BK128" s="129">
        <f>BK129</f>
        <v>0</v>
      </c>
    </row>
    <row r="129" spans="2:65" s="11" customFormat="1" ht="22.8" customHeight="1">
      <c r="B129" s="120"/>
      <c r="D129" s="121" t="s">
        <v>71</v>
      </c>
      <c r="E129" s="130" t="s">
        <v>148</v>
      </c>
      <c r="F129" s="130" t="s">
        <v>149</v>
      </c>
      <c r="I129" s="123"/>
      <c r="J129" s="131">
        <f>BK129</f>
        <v>0</v>
      </c>
      <c r="L129" s="120"/>
      <c r="M129" s="125"/>
      <c r="P129" s="126">
        <f>P130</f>
        <v>0</v>
      </c>
      <c r="R129" s="126">
        <f>R130</f>
        <v>0</v>
      </c>
      <c r="T129" s="127">
        <f>T130</f>
        <v>0</v>
      </c>
      <c r="AR129" s="121" t="s">
        <v>131</v>
      </c>
      <c r="AT129" s="128" t="s">
        <v>71</v>
      </c>
      <c r="AU129" s="128" t="s">
        <v>80</v>
      </c>
      <c r="AY129" s="121" t="s">
        <v>132</v>
      </c>
      <c r="BK129" s="129">
        <f>BK130</f>
        <v>0</v>
      </c>
    </row>
    <row r="130" spans="2:65" s="1" customFormat="1" ht="16.350000000000001" customHeight="1">
      <c r="B130" s="132"/>
      <c r="C130" s="133" t="s">
        <v>344</v>
      </c>
      <c r="D130" s="133" t="s">
        <v>135</v>
      </c>
      <c r="E130" s="134" t="s">
        <v>697</v>
      </c>
      <c r="F130" s="135" t="s">
        <v>698</v>
      </c>
      <c r="G130" s="136" t="s">
        <v>138</v>
      </c>
      <c r="H130" s="137">
        <v>1</v>
      </c>
      <c r="I130" s="138"/>
      <c r="J130" s="139">
        <f>ROUND(I130*H130,2)</f>
        <v>0</v>
      </c>
      <c r="K130" s="140"/>
      <c r="L130" s="32"/>
      <c r="M130" s="147" t="s">
        <v>3</v>
      </c>
      <c r="N130" s="148" t="s">
        <v>43</v>
      </c>
      <c r="O130" s="149"/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AR130" s="145" t="s">
        <v>139</v>
      </c>
      <c r="AT130" s="145" t="s">
        <v>135</v>
      </c>
      <c r="AU130" s="145" t="s">
        <v>82</v>
      </c>
      <c r="AY130" s="17" t="s">
        <v>132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7" t="s">
        <v>80</v>
      </c>
      <c r="BK130" s="146">
        <f>ROUND(I130*H130,2)</f>
        <v>0</v>
      </c>
      <c r="BL130" s="17" t="s">
        <v>139</v>
      </c>
      <c r="BM130" s="145" t="s">
        <v>699</v>
      </c>
    </row>
    <row r="131" spans="2:65" s="1" customFormat="1" ht="6.9" customHeight="1">
      <c r="B131" s="41"/>
      <c r="C131" s="42"/>
      <c r="D131" s="42"/>
      <c r="E131" s="42"/>
      <c r="F131" s="42"/>
      <c r="G131" s="42"/>
      <c r="H131" s="42"/>
      <c r="I131" s="42"/>
      <c r="J131" s="42"/>
      <c r="K131" s="42"/>
      <c r="L131" s="32"/>
    </row>
  </sheetData>
  <autoFilter ref="C87:K130" xr:uid="{00000000-0009-0000-0000-000005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3"/>
  <sheetViews>
    <sheetView showGridLines="0" tabSelected="1" topLeftCell="A91" workbookViewId="0">
      <selection activeCell="H110" sqref="H110"/>
    </sheetView>
  </sheetViews>
  <sheetFormatPr defaultRowHeight="10.199999999999999"/>
  <cols>
    <col min="1" max="1" width="7.85546875" customWidth="1"/>
    <col min="2" max="2" width="1" customWidth="1"/>
    <col min="3" max="3" width="4" customWidth="1"/>
    <col min="4" max="4" width="4.140625" customWidth="1"/>
    <col min="5" max="5" width="16.140625" customWidth="1"/>
    <col min="6" max="6" width="48.140625" customWidth="1"/>
    <col min="7" max="7" width="7" customWidth="1"/>
    <col min="8" max="8" width="13.28515625" customWidth="1"/>
    <col min="9" max="9" width="15" customWidth="1"/>
    <col min="10" max="10" width="21.140625" customWidth="1"/>
    <col min="11" max="11" width="21.140625" hidden="1" customWidth="1"/>
    <col min="12" max="12" width="8.85546875" customWidth="1"/>
    <col min="13" max="13" width="10.28515625" hidden="1" customWidth="1"/>
    <col min="14" max="14" width="9.140625" hidden="1"/>
    <col min="15" max="20" width="13.42578125" hidden="1" customWidth="1"/>
    <col min="21" max="21" width="15.42578125" hidden="1" customWidth="1"/>
    <col min="22" max="22" width="11.7109375" customWidth="1"/>
    <col min="23" max="23" width="15.42578125" customWidth="1"/>
    <col min="24" max="24" width="11.7109375" customWidth="1"/>
    <col min="25" max="25" width="14.140625" customWidth="1"/>
    <col min="26" max="26" width="10.42578125" customWidth="1"/>
    <col min="27" max="27" width="14.140625" customWidth="1"/>
    <col min="28" max="28" width="15.42578125" customWidth="1"/>
    <col min="29" max="29" width="10.42578125" customWidth="1"/>
    <col min="30" max="30" width="14.140625" customWidth="1"/>
    <col min="31" max="31" width="15.42578125" customWidth="1"/>
    <col min="44" max="65" width="9.140625" hidden="1"/>
  </cols>
  <sheetData>
    <row r="2" spans="2:46" ht="36.9" customHeight="1">
      <c r="L2" s="280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104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" customHeight="1">
      <c r="B4" s="20"/>
      <c r="D4" s="21" t="s">
        <v>105</v>
      </c>
      <c r="L4" s="20"/>
      <c r="M4" s="90" t="s">
        <v>11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27.75" customHeight="1">
      <c r="B7" s="20"/>
      <c r="E7" s="323" t="str">
        <f>'Rekapitulace stavby'!K6</f>
        <v>REVITALIZACE SPORTOVNÍ ZÓNY STREETPARK úprava 7.12.2023</v>
      </c>
      <c r="F7" s="324"/>
      <c r="G7" s="324"/>
      <c r="H7" s="324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350000000000001" customHeight="1">
      <c r="B9" s="32"/>
      <c r="E9" s="313" t="s">
        <v>700</v>
      </c>
      <c r="F9" s="322"/>
      <c r="G9" s="322"/>
      <c r="H9" s="322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19</v>
      </c>
      <c r="F11" s="25" t="s">
        <v>3</v>
      </c>
      <c r="I11" s="27" t="s">
        <v>20</v>
      </c>
      <c r="J11" s="25" t="s">
        <v>3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18. 5. 2023</v>
      </c>
      <c r="L12" s="32"/>
    </row>
    <row r="13" spans="2:46" s="1" customFormat="1" ht="10.8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3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3</v>
      </c>
      <c r="L15" s="32"/>
    </row>
    <row r="16" spans="2:46" s="1" customFormat="1" ht="6.9" customHeight="1">
      <c r="B16" s="32"/>
      <c r="L16" s="32"/>
    </row>
    <row r="17" spans="2:12" s="1" customFormat="1" ht="12" customHeight="1">
      <c r="B17" s="32"/>
      <c r="D17" s="27" t="s">
        <v>29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5" t="str">
        <f>'Rekapitulace stavby'!E14</f>
        <v>Vyplň údaj</v>
      </c>
      <c r="F18" s="292"/>
      <c r="G18" s="292"/>
      <c r="H18" s="292"/>
      <c r="I18" s="27" t="s">
        <v>28</v>
      </c>
      <c r="J18" s="28" t="str">
        <f>'Rekapitulace stavby'!AN14</f>
        <v>Vyplň údaj</v>
      </c>
      <c r="L18" s="32"/>
    </row>
    <row r="19" spans="2:12" s="1" customFormat="1" ht="6.9" customHeight="1">
      <c r="B19" s="32"/>
      <c r="L19" s="32"/>
    </row>
    <row r="20" spans="2:12" s="1" customFormat="1" ht="12" customHeight="1">
      <c r="B20" s="32"/>
      <c r="D20" s="27" t="s">
        <v>31</v>
      </c>
      <c r="I20" s="27" t="s">
        <v>26</v>
      </c>
      <c r="J20" s="25" t="s">
        <v>3</v>
      </c>
      <c r="L20" s="32"/>
    </row>
    <row r="21" spans="2:12" s="1" customFormat="1" ht="18" customHeight="1">
      <c r="B21" s="32"/>
      <c r="E21" s="25" t="s">
        <v>32</v>
      </c>
      <c r="I21" s="27" t="s">
        <v>28</v>
      </c>
      <c r="J21" s="25" t="s">
        <v>3</v>
      </c>
      <c r="L21" s="32"/>
    </row>
    <row r="22" spans="2:12" s="1" customFormat="1" ht="6.9" customHeight="1">
      <c r="B22" s="32"/>
      <c r="L22" s="32"/>
    </row>
    <row r="23" spans="2:12" s="1" customFormat="1" ht="12" customHeight="1">
      <c r="B23" s="32"/>
      <c r="D23" s="27" t="s">
        <v>34</v>
      </c>
      <c r="I23" s="27" t="s">
        <v>26</v>
      </c>
      <c r="J23" s="25" t="s">
        <v>3</v>
      </c>
      <c r="L23" s="32"/>
    </row>
    <row r="24" spans="2:12" s="1" customFormat="1" ht="18" customHeight="1">
      <c r="B24" s="32"/>
      <c r="E24" s="25" t="s">
        <v>35</v>
      </c>
      <c r="I24" s="27" t="s">
        <v>28</v>
      </c>
      <c r="J24" s="25" t="s">
        <v>3</v>
      </c>
      <c r="L24" s="32"/>
    </row>
    <row r="25" spans="2:12" s="1" customFormat="1" ht="6.9" customHeight="1">
      <c r="B25" s="32"/>
      <c r="L25" s="32"/>
    </row>
    <row r="26" spans="2:12" s="1" customFormat="1" ht="12" customHeight="1">
      <c r="B26" s="32"/>
      <c r="D26" s="27" t="s">
        <v>36</v>
      </c>
      <c r="L26" s="32"/>
    </row>
    <row r="27" spans="2:12" s="7" customFormat="1" ht="16.350000000000001" customHeight="1">
      <c r="B27" s="91"/>
      <c r="E27" s="296" t="s">
        <v>3</v>
      </c>
      <c r="F27" s="296"/>
      <c r="G27" s="296"/>
      <c r="H27" s="296"/>
      <c r="L27" s="91"/>
    </row>
    <row r="28" spans="2:12" s="1" customFormat="1" ht="6.9" customHeight="1">
      <c r="B28" s="32"/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38</v>
      </c>
      <c r="J30" s="63">
        <f>ROUND(J85, 2)</f>
        <v>0</v>
      </c>
      <c r="L30" s="32"/>
    </row>
    <row r="31" spans="2:12" s="1" customFormat="1" ht="6.9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" customHeight="1">
      <c r="B32" s="32"/>
      <c r="F32" s="35" t="s">
        <v>40</v>
      </c>
      <c r="I32" s="35" t="s">
        <v>39</v>
      </c>
      <c r="J32" s="35" t="s">
        <v>41</v>
      </c>
      <c r="L32" s="32"/>
    </row>
    <row r="33" spans="2:12" s="1" customFormat="1" ht="14.4" customHeight="1">
      <c r="B33" s="32"/>
      <c r="D33" s="52" t="s">
        <v>42</v>
      </c>
      <c r="E33" s="27" t="s">
        <v>43</v>
      </c>
      <c r="F33" s="83">
        <f>ROUND((SUM(BE85:BE142)),  2)</f>
        <v>0</v>
      </c>
      <c r="I33" s="93">
        <v>0.21</v>
      </c>
      <c r="J33" s="83">
        <f>ROUND(((SUM(BE85:BE142))*I33),  2)</f>
        <v>0</v>
      </c>
      <c r="L33" s="32"/>
    </row>
    <row r="34" spans="2:12" s="1" customFormat="1" ht="14.4" customHeight="1">
      <c r="B34" s="32"/>
      <c r="E34" s="27" t="s">
        <v>44</v>
      </c>
      <c r="F34" s="83">
        <f>ROUND((SUM(BF85:BF142)),  2)</f>
        <v>0</v>
      </c>
      <c r="I34" s="93">
        <v>0.15</v>
      </c>
      <c r="J34" s="83">
        <f>ROUND(((SUM(BF85:BF142))*I34),  2)</f>
        <v>0</v>
      </c>
      <c r="L34" s="32"/>
    </row>
    <row r="35" spans="2:12" s="1" customFormat="1" ht="14.4" hidden="1" customHeight="1">
      <c r="B35" s="32"/>
      <c r="E35" s="27" t="s">
        <v>45</v>
      </c>
      <c r="F35" s="83">
        <f>ROUND((SUM(BG85:BG142)),  2)</f>
        <v>0</v>
      </c>
      <c r="I35" s="93">
        <v>0.21</v>
      </c>
      <c r="J35" s="83">
        <f>0</f>
        <v>0</v>
      </c>
      <c r="L35" s="32"/>
    </row>
    <row r="36" spans="2:12" s="1" customFormat="1" ht="14.4" hidden="1" customHeight="1">
      <c r="B36" s="32"/>
      <c r="E36" s="27" t="s">
        <v>46</v>
      </c>
      <c r="F36" s="83">
        <f>ROUND((SUM(BH85:BH142)),  2)</f>
        <v>0</v>
      </c>
      <c r="I36" s="93">
        <v>0.15</v>
      </c>
      <c r="J36" s="83">
        <f>0</f>
        <v>0</v>
      </c>
      <c r="L36" s="32"/>
    </row>
    <row r="37" spans="2:12" s="1" customFormat="1" ht="14.4" hidden="1" customHeight="1">
      <c r="B37" s="32"/>
      <c r="E37" s="27" t="s">
        <v>47</v>
      </c>
      <c r="F37" s="83">
        <f>ROUND((SUM(BI85:BI142)),  2)</f>
        <v>0</v>
      </c>
      <c r="I37" s="93">
        <v>0</v>
      </c>
      <c r="J37" s="83">
        <f>0</f>
        <v>0</v>
      </c>
      <c r="L37" s="32"/>
    </row>
    <row r="38" spans="2:12" s="1" customFormat="1" ht="6.9" customHeight="1">
      <c r="B38" s="32"/>
      <c r="L38" s="32"/>
    </row>
    <row r="39" spans="2:12" s="1" customFormat="1" ht="25.35" customHeight="1">
      <c r="B39" s="32"/>
      <c r="C39" s="94"/>
      <c r="D39" s="95" t="s">
        <v>48</v>
      </c>
      <c r="E39" s="54"/>
      <c r="F39" s="54"/>
      <c r="G39" s="96" t="s">
        <v>49</v>
      </c>
      <c r="H39" s="97" t="s">
        <v>50</v>
      </c>
      <c r="I39" s="54"/>
      <c r="J39" s="98">
        <f>SUM(J30:J37)</f>
        <v>0</v>
      </c>
      <c r="K39" s="99"/>
      <c r="L39" s="32"/>
    </row>
    <row r="40" spans="2:12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" customHeight="1">
      <c r="B45" s="32"/>
      <c r="C45" s="21" t="s">
        <v>108</v>
      </c>
      <c r="L45" s="32"/>
    </row>
    <row r="46" spans="2:12" s="1" customFormat="1" ht="6.9" customHeight="1">
      <c r="B46" s="32"/>
      <c r="L46" s="32"/>
    </row>
    <row r="47" spans="2:12" s="1" customFormat="1" ht="12" customHeight="1">
      <c r="B47" s="32"/>
      <c r="C47" s="27" t="s">
        <v>17</v>
      </c>
      <c r="L47" s="32"/>
    </row>
    <row r="48" spans="2:12" s="1" customFormat="1" ht="27.75" customHeight="1">
      <c r="B48" s="32"/>
      <c r="E48" s="323" t="str">
        <f>E7</f>
        <v>REVITALIZACE SPORTOVNÍ ZÓNY STREETPARK úprava 7.12.2023</v>
      </c>
      <c r="F48" s="324"/>
      <c r="G48" s="324"/>
      <c r="H48" s="324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350000000000001" customHeight="1">
      <c r="B50" s="32"/>
      <c r="E50" s="313" t="str">
        <f>E9</f>
        <v>SO 801 - Revitalizace zeleně</v>
      </c>
      <c r="F50" s="322"/>
      <c r="G50" s="322"/>
      <c r="H50" s="322"/>
      <c r="L50" s="32"/>
    </row>
    <row r="51" spans="2:47" s="1" customFormat="1" ht="6.9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 xml:space="preserve"> Žďár nad Sázavou</v>
      </c>
      <c r="I52" s="27" t="s">
        <v>23</v>
      </c>
      <c r="J52" s="49" t="str">
        <f>IF(J12="","",J12)</f>
        <v>18. 5. 2023</v>
      </c>
      <c r="L52" s="32"/>
    </row>
    <row r="53" spans="2:47" s="1" customFormat="1" ht="6.9" customHeight="1">
      <c r="B53" s="32"/>
      <c r="L53" s="32"/>
    </row>
    <row r="54" spans="2:47" s="1" customFormat="1" ht="24.75" customHeight="1">
      <c r="B54" s="32"/>
      <c r="C54" s="27" t="s">
        <v>25</v>
      </c>
      <c r="F54" s="25" t="str">
        <f>E15</f>
        <v>Město Žďár nad Sázavou</v>
      </c>
      <c r="I54" s="27" t="s">
        <v>31</v>
      </c>
      <c r="J54" s="30" t="str">
        <f>E21</f>
        <v>Grimm Architekti s.r.o.</v>
      </c>
      <c r="L54" s="32"/>
    </row>
    <row r="55" spans="2:47" s="1" customFormat="1" ht="15.3" customHeight="1">
      <c r="B55" s="32"/>
      <c r="C55" s="27" t="s">
        <v>29</v>
      </c>
      <c r="F55" s="25" t="str">
        <f>IF(E18="","",E18)</f>
        <v>Vyplň údaj</v>
      </c>
      <c r="I55" s="27" t="s">
        <v>34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109</v>
      </c>
      <c r="D57" s="94"/>
      <c r="E57" s="94"/>
      <c r="F57" s="94"/>
      <c r="G57" s="94"/>
      <c r="H57" s="94"/>
      <c r="I57" s="94"/>
      <c r="J57" s="101" t="s">
        <v>110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8" customHeight="1">
      <c r="B59" s="32"/>
      <c r="C59" s="102" t="s">
        <v>70</v>
      </c>
      <c r="J59" s="63">
        <f>J85</f>
        <v>0</v>
      </c>
      <c r="L59" s="32"/>
      <c r="AU59" s="17" t="s">
        <v>111</v>
      </c>
    </row>
    <row r="60" spans="2:47" s="8" customFormat="1" ht="24.9" customHeight="1">
      <c r="B60" s="103"/>
      <c r="D60" s="104" t="s">
        <v>173</v>
      </c>
      <c r="E60" s="105"/>
      <c r="F60" s="105"/>
      <c r="G60" s="105"/>
      <c r="H60" s="105"/>
      <c r="I60" s="105"/>
      <c r="J60" s="106">
        <f>J86</f>
        <v>0</v>
      </c>
      <c r="L60" s="103"/>
    </row>
    <row r="61" spans="2:47" s="9" customFormat="1" ht="19.95" customHeight="1">
      <c r="B61" s="107"/>
      <c r="D61" s="108" t="s">
        <v>701</v>
      </c>
      <c r="E61" s="109"/>
      <c r="F61" s="109"/>
      <c r="G61" s="109"/>
      <c r="H61" s="109"/>
      <c r="I61" s="109"/>
      <c r="J61" s="110">
        <f>J87</f>
        <v>0</v>
      </c>
      <c r="L61" s="107"/>
    </row>
    <row r="62" spans="2:47" s="9" customFormat="1" ht="19.95" customHeight="1">
      <c r="B62" s="107"/>
      <c r="D62" s="108" t="s">
        <v>702</v>
      </c>
      <c r="E62" s="109"/>
      <c r="F62" s="109"/>
      <c r="G62" s="109"/>
      <c r="H62" s="109"/>
      <c r="I62" s="109"/>
      <c r="J62" s="110">
        <f>J93</f>
        <v>0</v>
      </c>
      <c r="L62" s="107"/>
    </row>
    <row r="63" spans="2:47" s="9" customFormat="1" ht="19.95" customHeight="1">
      <c r="B63" s="107"/>
      <c r="D63" s="108" t="s">
        <v>703</v>
      </c>
      <c r="E63" s="109"/>
      <c r="F63" s="109"/>
      <c r="G63" s="109"/>
      <c r="H63" s="109"/>
      <c r="I63" s="109"/>
      <c r="J63" s="110">
        <f>J104</f>
        <v>0</v>
      </c>
      <c r="L63" s="107"/>
    </row>
    <row r="64" spans="2:47" s="9" customFormat="1" ht="19.95" customHeight="1">
      <c r="B64" s="107"/>
      <c r="D64" s="108" t="s">
        <v>704</v>
      </c>
      <c r="E64" s="109"/>
      <c r="F64" s="109"/>
      <c r="G64" s="109"/>
      <c r="H64" s="109"/>
      <c r="I64" s="109"/>
      <c r="J64" s="110">
        <f>J125</f>
        <v>0</v>
      </c>
      <c r="L64" s="107"/>
    </row>
    <row r="65" spans="2:12" s="9" customFormat="1" ht="19.95" customHeight="1">
      <c r="B65" s="107"/>
      <c r="D65" s="108" t="s">
        <v>705</v>
      </c>
      <c r="E65" s="109"/>
      <c r="F65" s="109"/>
      <c r="G65" s="109"/>
      <c r="H65" s="109"/>
      <c r="I65" s="109"/>
      <c r="J65" s="110">
        <f>J135</f>
        <v>0</v>
      </c>
      <c r="L65" s="107"/>
    </row>
    <row r="66" spans="2:12" s="1" customFormat="1" ht="21.75" customHeight="1">
      <c r="B66" s="32"/>
      <c r="L66" s="32"/>
    </row>
    <row r="67" spans="2:12" s="1" customFormat="1" ht="6.9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" customHeight="1">
      <c r="B72" s="32"/>
      <c r="C72" s="21" t="s">
        <v>116</v>
      </c>
      <c r="L72" s="32"/>
    </row>
    <row r="73" spans="2:12" s="1" customFormat="1" ht="6.9" customHeight="1">
      <c r="B73" s="32"/>
      <c r="L73" s="32"/>
    </row>
    <row r="74" spans="2:12" s="1" customFormat="1" ht="12" customHeight="1">
      <c r="B74" s="32"/>
      <c r="C74" s="27" t="s">
        <v>17</v>
      </c>
      <c r="L74" s="32"/>
    </row>
    <row r="75" spans="2:12" s="1" customFormat="1" ht="27.75" customHeight="1">
      <c r="B75" s="32"/>
      <c r="E75" s="323" t="str">
        <f>E7</f>
        <v>REVITALIZACE SPORTOVNÍ ZÓNY STREETPARK úprava 7.12.2023</v>
      </c>
      <c r="F75" s="324"/>
      <c r="G75" s="324"/>
      <c r="H75" s="324"/>
      <c r="L75" s="32"/>
    </row>
    <row r="76" spans="2:12" s="1" customFormat="1" ht="12" customHeight="1">
      <c r="B76" s="32"/>
      <c r="C76" s="27" t="s">
        <v>106</v>
      </c>
      <c r="L76" s="32"/>
    </row>
    <row r="77" spans="2:12" s="1" customFormat="1" ht="16.350000000000001" customHeight="1">
      <c r="B77" s="32"/>
      <c r="E77" s="313" t="str">
        <f>E9</f>
        <v>SO 801 - Revitalizace zeleně</v>
      </c>
      <c r="F77" s="322"/>
      <c r="G77" s="322"/>
      <c r="H77" s="322"/>
      <c r="L77" s="32"/>
    </row>
    <row r="78" spans="2:12" s="1" customFormat="1" ht="6.9" customHeight="1">
      <c r="B78" s="32"/>
      <c r="L78" s="32"/>
    </row>
    <row r="79" spans="2:12" s="1" customFormat="1" ht="12" customHeight="1">
      <c r="B79" s="32"/>
      <c r="C79" s="27" t="s">
        <v>21</v>
      </c>
      <c r="F79" s="25" t="str">
        <f>F12</f>
        <v xml:space="preserve"> Žďár nad Sázavou</v>
      </c>
      <c r="I79" s="27" t="s">
        <v>23</v>
      </c>
      <c r="J79" s="49" t="str">
        <f>IF(J12="","",J12)</f>
        <v>18. 5. 2023</v>
      </c>
      <c r="L79" s="32"/>
    </row>
    <row r="80" spans="2:12" s="1" customFormat="1" ht="6.9" customHeight="1">
      <c r="B80" s="32"/>
      <c r="L80" s="32"/>
    </row>
    <row r="81" spans="2:65" s="1" customFormat="1" ht="24.75" customHeight="1">
      <c r="B81" s="32"/>
      <c r="C81" s="27" t="s">
        <v>25</v>
      </c>
      <c r="F81" s="25" t="str">
        <f>E15</f>
        <v>Město Žďár nad Sázavou</v>
      </c>
      <c r="I81" s="27" t="s">
        <v>31</v>
      </c>
      <c r="J81" s="30" t="str">
        <f>E21</f>
        <v>Grimm Architekti s.r.o.</v>
      </c>
      <c r="L81" s="32"/>
    </row>
    <row r="82" spans="2:65" s="1" customFormat="1" ht="15.3" customHeight="1">
      <c r="B82" s="32"/>
      <c r="C82" s="27" t="s">
        <v>29</v>
      </c>
      <c r="F82" s="25" t="str">
        <f>IF(E18="","",E18)</f>
        <v>Vyplň údaj</v>
      </c>
      <c r="I82" s="27" t="s">
        <v>34</v>
      </c>
      <c r="J82" s="30" t="str">
        <f>E24</f>
        <v xml:space="preserve"> </v>
      </c>
      <c r="L82" s="32"/>
    </row>
    <row r="83" spans="2:65" s="1" customFormat="1" ht="10.35" customHeight="1">
      <c r="B83" s="32"/>
      <c r="L83" s="32"/>
    </row>
    <row r="84" spans="2:65" s="10" customFormat="1" ht="29.25" customHeight="1">
      <c r="B84" s="111"/>
      <c r="C84" s="112" t="s">
        <v>117</v>
      </c>
      <c r="D84" s="113" t="s">
        <v>57</v>
      </c>
      <c r="E84" s="113" t="s">
        <v>53</v>
      </c>
      <c r="F84" s="113" t="s">
        <v>54</v>
      </c>
      <c r="G84" s="113" t="s">
        <v>118</v>
      </c>
      <c r="H84" s="113" t="s">
        <v>119</v>
      </c>
      <c r="I84" s="113" t="s">
        <v>120</v>
      </c>
      <c r="J84" s="114" t="s">
        <v>110</v>
      </c>
      <c r="K84" s="115" t="s">
        <v>121</v>
      </c>
      <c r="L84" s="111"/>
      <c r="M84" s="56" t="s">
        <v>3</v>
      </c>
      <c r="N84" s="57" t="s">
        <v>42</v>
      </c>
      <c r="O84" s="57" t="s">
        <v>122</v>
      </c>
      <c r="P84" s="57" t="s">
        <v>123</v>
      </c>
      <c r="Q84" s="57" t="s">
        <v>124</v>
      </c>
      <c r="R84" s="57" t="s">
        <v>125</v>
      </c>
      <c r="S84" s="57" t="s">
        <v>126</v>
      </c>
      <c r="T84" s="58" t="s">
        <v>127</v>
      </c>
    </row>
    <row r="85" spans="2:65" s="1" customFormat="1" ht="22.8" customHeight="1">
      <c r="B85" s="32"/>
      <c r="C85" s="61" t="s">
        <v>128</v>
      </c>
      <c r="J85" s="116">
        <f>BK85</f>
        <v>0</v>
      </c>
      <c r="L85" s="32"/>
      <c r="M85" s="59"/>
      <c r="N85" s="50"/>
      <c r="O85" s="50"/>
      <c r="P85" s="117">
        <f>P86</f>
        <v>0</v>
      </c>
      <c r="Q85" s="50"/>
      <c r="R85" s="117">
        <f>R86</f>
        <v>0</v>
      </c>
      <c r="S85" s="50"/>
      <c r="T85" s="118">
        <f>T86</f>
        <v>0</v>
      </c>
      <c r="AT85" s="17" t="s">
        <v>71</v>
      </c>
      <c r="AU85" s="17" t="s">
        <v>111</v>
      </c>
      <c r="BK85" s="119">
        <f>BK86</f>
        <v>0</v>
      </c>
    </row>
    <row r="86" spans="2:65" s="11" customFormat="1" ht="25.95" customHeight="1">
      <c r="B86" s="120"/>
      <c r="D86" s="121" t="s">
        <v>71</v>
      </c>
      <c r="E86" s="122" t="s">
        <v>185</v>
      </c>
      <c r="F86" s="122" t="s">
        <v>186</v>
      </c>
      <c r="I86" s="123"/>
      <c r="J86" s="124">
        <f>BK86</f>
        <v>0</v>
      </c>
      <c r="L86" s="120"/>
      <c r="M86" s="125"/>
      <c r="P86" s="126">
        <f>P87+P93+P104+P125+P135</f>
        <v>0</v>
      </c>
      <c r="R86" s="126">
        <f>R87+R93+R104+R125+R135</f>
        <v>0</v>
      </c>
      <c r="T86" s="127">
        <f>T87+T93+T104+T125+T135</f>
        <v>0</v>
      </c>
      <c r="AR86" s="121" t="s">
        <v>80</v>
      </c>
      <c r="AT86" s="128" t="s">
        <v>71</v>
      </c>
      <c r="AU86" s="128" t="s">
        <v>72</v>
      </c>
      <c r="AY86" s="121" t="s">
        <v>132</v>
      </c>
      <c r="BK86" s="129">
        <f>BK87+BK93+BK104+BK125+BK135</f>
        <v>0</v>
      </c>
    </row>
    <row r="87" spans="2:65" s="11" customFormat="1" ht="22.8" customHeight="1">
      <c r="B87" s="120"/>
      <c r="D87" s="121" t="s">
        <v>71</v>
      </c>
      <c r="E87" s="130" t="s">
        <v>706</v>
      </c>
      <c r="F87" s="130" t="s">
        <v>707</v>
      </c>
      <c r="I87" s="123"/>
      <c r="J87" s="131">
        <f>BK87</f>
        <v>0</v>
      </c>
      <c r="L87" s="120"/>
      <c r="M87" s="125"/>
      <c r="P87" s="126">
        <f>SUM(P88:P92)</f>
        <v>0</v>
      </c>
      <c r="R87" s="126">
        <f>SUM(R88:R92)</f>
        <v>0</v>
      </c>
      <c r="T87" s="127">
        <f>SUM(T88:T92)</f>
        <v>0</v>
      </c>
      <c r="AR87" s="121" t="s">
        <v>80</v>
      </c>
      <c r="AT87" s="128" t="s">
        <v>71</v>
      </c>
      <c r="AU87" s="128" t="s">
        <v>80</v>
      </c>
      <c r="AY87" s="121" t="s">
        <v>132</v>
      </c>
      <c r="BK87" s="129">
        <f>SUM(BK88:BK92)</f>
        <v>0</v>
      </c>
    </row>
    <row r="88" spans="2:65" s="1" customFormat="1" ht="21" customHeight="1">
      <c r="B88" s="132"/>
      <c r="C88" s="133" t="s">
        <v>80</v>
      </c>
      <c r="D88" s="133" t="s">
        <v>135</v>
      </c>
      <c r="E88" s="134" t="s">
        <v>708</v>
      </c>
      <c r="F88" s="135" t="s">
        <v>709</v>
      </c>
      <c r="G88" s="136" t="s">
        <v>411</v>
      </c>
      <c r="H88" s="137">
        <v>1</v>
      </c>
      <c r="I88" s="138"/>
      <c r="J88" s="139">
        <f>ROUND(I88*H88,2)</f>
        <v>0</v>
      </c>
      <c r="K88" s="140"/>
      <c r="L88" s="32"/>
      <c r="M88" s="141" t="s">
        <v>3</v>
      </c>
      <c r="N88" s="142" t="s">
        <v>43</v>
      </c>
      <c r="P88" s="143">
        <f>O88*H88</f>
        <v>0</v>
      </c>
      <c r="Q88" s="143">
        <v>0</v>
      </c>
      <c r="R88" s="143">
        <f>Q88*H88</f>
        <v>0</v>
      </c>
      <c r="S88" s="143">
        <v>0</v>
      </c>
      <c r="T88" s="144">
        <f>S88*H88</f>
        <v>0</v>
      </c>
      <c r="AR88" s="145" t="s">
        <v>150</v>
      </c>
      <c r="AT88" s="145" t="s">
        <v>135</v>
      </c>
      <c r="AU88" s="145" t="s">
        <v>82</v>
      </c>
      <c r="AY88" s="17" t="s">
        <v>132</v>
      </c>
      <c r="BE88" s="146">
        <f>IF(N88="základní",J88,0)</f>
        <v>0</v>
      </c>
      <c r="BF88" s="146">
        <f>IF(N88="snížená",J88,0)</f>
        <v>0</v>
      </c>
      <c r="BG88" s="146">
        <f>IF(N88="zákl. přenesená",J88,0)</f>
        <v>0</v>
      </c>
      <c r="BH88" s="146">
        <f>IF(N88="sníž. přenesená",J88,0)</f>
        <v>0</v>
      </c>
      <c r="BI88" s="146">
        <f>IF(N88="nulová",J88,0)</f>
        <v>0</v>
      </c>
      <c r="BJ88" s="17" t="s">
        <v>80</v>
      </c>
      <c r="BK88" s="146">
        <f>ROUND(I88*H88,2)</f>
        <v>0</v>
      </c>
      <c r="BL88" s="17" t="s">
        <v>150</v>
      </c>
      <c r="BM88" s="145" t="s">
        <v>710</v>
      </c>
    </row>
    <row r="89" spans="2:65" s="1" customFormat="1" ht="16.350000000000001" customHeight="1">
      <c r="B89" s="132"/>
      <c r="C89" s="133" t="s">
        <v>82</v>
      </c>
      <c r="D89" s="133" t="s">
        <v>135</v>
      </c>
      <c r="E89" s="134" t="s">
        <v>711</v>
      </c>
      <c r="F89" s="135" t="s">
        <v>712</v>
      </c>
      <c r="G89" s="136" t="s">
        <v>407</v>
      </c>
      <c r="H89" s="137">
        <v>1</v>
      </c>
      <c r="I89" s="138"/>
      <c r="J89" s="139">
        <f>ROUND(I89*H89,2)</f>
        <v>0</v>
      </c>
      <c r="K89" s="140"/>
      <c r="L89" s="32"/>
      <c r="M89" s="141" t="s">
        <v>3</v>
      </c>
      <c r="N89" s="142" t="s">
        <v>43</v>
      </c>
      <c r="P89" s="143">
        <f>O89*H89</f>
        <v>0</v>
      </c>
      <c r="Q89" s="143">
        <v>0</v>
      </c>
      <c r="R89" s="143">
        <f>Q89*H89</f>
        <v>0</v>
      </c>
      <c r="S89" s="143">
        <v>0</v>
      </c>
      <c r="T89" s="144">
        <f>S89*H89</f>
        <v>0</v>
      </c>
      <c r="AR89" s="145" t="s">
        <v>150</v>
      </c>
      <c r="AT89" s="145" t="s">
        <v>135</v>
      </c>
      <c r="AU89" s="145" t="s">
        <v>82</v>
      </c>
      <c r="AY89" s="17" t="s">
        <v>132</v>
      </c>
      <c r="BE89" s="146">
        <f>IF(N89="základní",J89,0)</f>
        <v>0</v>
      </c>
      <c r="BF89" s="146">
        <f>IF(N89="snížená",J89,0)</f>
        <v>0</v>
      </c>
      <c r="BG89" s="146">
        <f>IF(N89="zákl. přenesená",J89,0)</f>
        <v>0</v>
      </c>
      <c r="BH89" s="146">
        <f>IF(N89="sníž. přenesená",J89,0)</f>
        <v>0</v>
      </c>
      <c r="BI89" s="146">
        <f>IF(N89="nulová",J89,0)</f>
        <v>0</v>
      </c>
      <c r="BJ89" s="17" t="s">
        <v>80</v>
      </c>
      <c r="BK89" s="146">
        <f>ROUND(I89*H89,2)</f>
        <v>0</v>
      </c>
      <c r="BL89" s="17" t="s">
        <v>150</v>
      </c>
      <c r="BM89" s="145" t="s">
        <v>713</v>
      </c>
    </row>
    <row r="90" spans="2:65" s="1" customFormat="1" ht="23.4" customHeight="1">
      <c r="B90" s="132"/>
      <c r="C90" s="133" t="s">
        <v>144</v>
      </c>
      <c r="D90" s="133" t="s">
        <v>135</v>
      </c>
      <c r="E90" s="134" t="s">
        <v>714</v>
      </c>
      <c r="F90" s="135" t="s">
        <v>715</v>
      </c>
      <c r="G90" s="136" t="s">
        <v>411</v>
      </c>
      <c r="H90" s="137">
        <v>1</v>
      </c>
      <c r="I90" s="138"/>
      <c r="J90" s="139">
        <f>ROUND(I90*H90,2)</f>
        <v>0</v>
      </c>
      <c r="K90" s="140"/>
      <c r="L90" s="32"/>
      <c r="M90" s="141" t="s">
        <v>3</v>
      </c>
      <c r="N90" s="142" t="s">
        <v>43</v>
      </c>
      <c r="P90" s="143">
        <f>O90*H90</f>
        <v>0</v>
      </c>
      <c r="Q90" s="143">
        <v>0</v>
      </c>
      <c r="R90" s="143">
        <f>Q90*H90</f>
        <v>0</v>
      </c>
      <c r="S90" s="143">
        <v>0</v>
      </c>
      <c r="T90" s="144">
        <f>S90*H90</f>
        <v>0</v>
      </c>
      <c r="AR90" s="145" t="s">
        <v>150</v>
      </c>
      <c r="AT90" s="145" t="s">
        <v>135</v>
      </c>
      <c r="AU90" s="145" t="s">
        <v>82</v>
      </c>
      <c r="AY90" s="17" t="s">
        <v>132</v>
      </c>
      <c r="BE90" s="146">
        <f>IF(N90="základní",J90,0)</f>
        <v>0</v>
      </c>
      <c r="BF90" s="146">
        <f>IF(N90="snížená",J90,0)</f>
        <v>0</v>
      </c>
      <c r="BG90" s="146">
        <f>IF(N90="zákl. přenesená",J90,0)</f>
        <v>0</v>
      </c>
      <c r="BH90" s="146">
        <f>IF(N90="sníž. přenesená",J90,0)</f>
        <v>0</v>
      </c>
      <c r="BI90" s="146">
        <f>IF(N90="nulová",J90,0)</f>
        <v>0</v>
      </c>
      <c r="BJ90" s="17" t="s">
        <v>80</v>
      </c>
      <c r="BK90" s="146">
        <f>ROUND(I90*H90,2)</f>
        <v>0</v>
      </c>
      <c r="BL90" s="17" t="s">
        <v>150</v>
      </c>
      <c r="BM90" s="145" t="s">
        <v>716</v>
      </c>
    </row>
    <row r="91" spans="2:65" s="1" customFormat="1" ht="21" customHeight="1">
      <c r="B91" s="132"/>
      <c r="C91" s="133" t="s">
        <v>150</v>
      </c>
      <c r="D91" s="133" t="s">
        <v>135</v>
      </c>
      <c r="E91" s="134" t="s">
        <v>717</v>
      </c>
      <c r="F91" s="135" t="s">
        <v>718</v>
      </c>
      <c r="G91" s="136" t="s">
        <v>411</v>
      </c>
      <c r="H91" s="137">
        <v>1</v>
      </c>
      <c r="I91" s="138"/>
      <c r="J91" s="139">
        <f>ROUND(I91*H91,2)</f>
        <v>0</v>
      </c>
      <c r="K91" s="140"/>
      <c r="L91" s="32"/>
      <c r="M91" s="141" t="s">
        <v>3</v>
      </c>
      <c r="N91" s="142" t="s">
        <v>43</v>
      </c>
      <c r="P91" s="143">
        <f>O91*H91</f>
        <v>0</v>
      </c>
      <c r="Q91" s="143">
        <v>0</v>
      </c>
      <c r="R91" s="143">
        <f>Q91*H91</f>
        <v>0</v>
      </c>
      <c r="S91" s="143">
        <v>0</v>
      </c>
      <c r="T91" s="144">
        <f>S91*H91</f>
        <v>0</v>
      </c>
      <c r="AR91" s="145" t="s">
        <v>150</v>
      </c>
      <c r="AT91" s="145" t="s">
        <v>135</v>
      </c>
      <c r="AU91" s="145" t="s">
        <v>82</v>
      </c>
      <c r="AY91" s="17" t="s">
        <v>132</v>
      </c>
      <c r="BE91" s="146">
        <f>IF(N91="základní",J91,0)</f>
        <v>0</v>
      </c>
      <c r="BF91" s="146">
        <f>IF(N91="snížená",J91,0)</f>
        <v>0</v>
      </c>
      <c r="BG91" s="146">
        <f>IF(N91="zákl. přenesená",J91,0)</f>
        <v>0</v>
      </c>
      <c r="BH91" s="146">
        <f>IF(N91="sníž. přenesená",J91,0)</f>
        <v>0</v>
      </c>
      <c r="BI91" s="146">
        <f>IF(N91="nulová",J91,0)</f>
        <v>0</v>
      </c>
      <c r="BJ91" s="17" t="s">
        <v>80</v>
      </c>
      <c r="BK91" s="146">
        <f>ROUND(I91*H91,2)</f>
        <v>0</v>
      </c>
      <c r="BL91" s="17" t="s">
        <v>150</v>
      </c>
      <c r="BM91" s="145" t="s">
        <v>719</v>
      </c>
    </row>
    <row r="92" spans="2:65" s="1" customFormat="1" ht="16.350000000000001" customHeight="1">
      <c r="B92" s="132"/>
      <c r="C92" s="133" t="s">
        <v>131</v>
      </c>
      <c r="D92" s="133" t="s">
        <v>135</v>
      </c>
      <c r="E92" s="134" t="s">
        <v>720</v>
      </c>
      <c r="F92" s="135" t="s">
        <v>721</v>
      </c>
      <c r="G92" s="136" t="s">
        <v>411</v>
      </c>
      <c r="H92" s="137">
        <v>1</v>
      </c>
      <c r="I92" s="138"/>
      <c r="J92" s="139">
        <f>ROUND(I92*H92,2)</f>
        <v>0</v>
      </c>
      <c r="K92" s="140"/>
      <c r="L92" s="32"/>
      <c r="M92" s="141" t="s">
        <v>3</v>
      </c>
      <c r="N92" s="142" t="s">
        <v>43</v>
      </c>
      <c r="P92" s="143">
        <f>O92*H92</f>
        <v>0</v>
      </c>
      <c r="Q92" s="143">
        <v>0</v>
      </c>
      <c r="R92" s="143">
        <f>Q92*H92</f>
        <v>0</v>
      </c>
      <c r="S92" s="143">
        <v>0</v>
      </c>
      <c r="T92" s="144">
        <f>S92*H92</f>
        <v>0</v>
      </c>
      <c r="AR92" s="145" t="s">
        <v>150</v>
      </c>
      <c r="AT92" s="145" t="s">
        <v>135</v>
      </c>
      <c r="AU92" s="145" t="s">
        <v>82</v>
      </c>
      <c r="AY92" s="17" t="s">
        <v>132</v>
      </c>
      <c r="BE92" s="146">
        <f>IF(N92="základní",J92,0)</f>
        <v>0</v>
      </c>
      <c r="BF92" s="146">
        <f>IF(N92="snížená",J92,0)</f>
        <v>0</v>
      </c>
      <c r="BG92" s="146">
        <f>IF(N92="zákl. přenesená",J92,0)</f>
        <v>0</v>
      </c>
      <c r="BH92" s="146">
        <f>IF(N92="sníž. přenesená",J92,0)</f>
        <v>0</v>
      </c>
      <c r="BI92" s="146">
        <f>IF(N92="nulová",J92,0)</f>
        <v>0</v>
      </c>
      <c r="BJ92" s="17" t="s">
        <v>80</v>
      </c>
      <c r="BK92" s="146">
        <f>ROUND(I92*H92,2)</f>
        <v>0</v>
      </c>
      <c r="BL92" s="17" t="s">
        <v>150</v>
      </c>
      <c r="BM92" s="145" t="s">
        <v>722</v>
      </c>
    </row>
    <row r="93" spans="2:65" s="11" customFormat="1" ht="22.8" customHeight="1">
      <c r="B93" s="120"/>
      <c r="D93" s="121" t="s">
        <v>71</v>
      </c>
      <c r="E93" s="130" t="s">
        <v>723</v>
      </c>
      <c r="F93" s="130" t="s">
        <v>724</v>
      </c>
      <c r="I93" s="123"/>
      <c r="J93" s="131">
        <f>BK93</f>
        <v>0</v>
      </c>
      <c r="L93" s="120"/>
      <c r="M93" s="125"/>
      <c r="P93" s="126">
        <f>SUM(P94:P103)</f>
        <v>0</v>
      </c>
      <c r="R93" s="126">
        <f>SUM(R94:R103)</f>
        <v>0</v>
      </c>
      <c r="T93" s="127">
        <f>SUM(T94:T103)</f>
        <v>0</v>
      </c>
      <c r="AR93" s="121" t="s">
        <v>80</v>
      </c>
      <c r="AT93" s="128" t="s">
        <v>71</v>
      </c>
      <c r="AU93" s="128" t="s">
        <v>80</v>
      </c>
      <c r="AY93" s="121" t="s">
        <v>132</v>
      </c>
      <c r="BK93" s="129">
        <f>SUM(BK94:BK103)</f>
        <v>0</v>
      </c>
    </row>
    <row r="94" spans="2:65" s="1" customFormat="1" ht="31.95" customHeight="1">
      <c r="B94" s="132"/>
      <c r="C94" s="133" t="s">
        <v>157</v>
      </c>
      <c r="D94" s="133" t="s">
        <v>135</v>
      </c>
      <c r="E94" s="134" t="s">
        <v>725</v>
      </c>
      <c r="F94" s="135" t="s">
        <v>726</v>
      </c>
      <c r="G94" s="136" t="s">
        <v>190</v>
      </c>
      <c r="H94" s="137">
        <v>888</v>
      </c>
      <c r="I94" s="138"/>
      <c r="J94" s="139">
        <f t="shared" ref="J94:J103" si="0">ROUND(I94*H94,2)</f>
        <v>0</v>
      </c>
      <c r="K94" s="140"/>
      <c r="L94" s="32"/>
      <c r="M94" s="141" t="s">
        <v>3</v>
      </c>
      <c r="N94" s="142" t="s">
        <v>43</v>
      </c>
      <c r="P94" s="143">
        <f t="shared" ref="P94:P103" si="1">O94*H94</f>
        <v>0</v>
      </c>
      <c r="Q94" s="143">
        <v>0</v>
      </c>
      <c r="R94" s="143">
        <f t="shared" ref="R94:R103" si="2">Q94*H94</f>
        <v>0</v>
      </c>
      <c r="S94" s="143">
        <v>0</v>
      </c>
      <c r="T94" s="144">
        <f t="shared" ref="T94:T103" si="3">S94*H94</f>
        <v>0</v>
      </c>
      <c r="AR94" s="145" t="s">
        <v>150</v>
      </c>
      <c r="AT94" s="145" t="s">
        <v>135</v>
      </c>
      <c r="AU94" s="145" t="s">
        <v>82</v>
      </c>
      <c r="AY94" s="17" t="s">
        <v>132</v>
      </c>
      <c r="BE94" s="146">
        <f t="shared" ref="BE94:BE103" si="4">IF(N94="základní",J94,0)</f>
        <v>0</v>
      </c>
      <c r="BF94" s="146">
        <f t="shared" ref="BF94:BF103" si="5">IF(N94="snížená",J94,0)</f>
        <v>0</v>
      </c>
      <c r="BG94" s="146">
        <f t="shared" ref="BG94:BG103" si="6">IF(N94="zákl. přenesená",J94,0)</f>
        <v>0</v>
      </c>
      <c r="BH94" s="146">
        <f t="shared" ref="BH94:BH103" si="7">IF(N94="sníž. přenesená",J94,0)</f>
        <v>0</v>
      </c>
      <c r="BI94" s="146">
        <f t="shared" ref="BI94:BI103" si="8">IF(N94="nulová",J94,0)</f>
        <v>0</v>
      </c>
      <c r="BJ94" s="17" t="s">
        <v>80</v>
      </c>
      <c r="BK94" s="146">
        <f t="shared" ref="BK94:BK103" si="9">ROUND(I94*H94,2)</f>
        <v>0</v>
      </c>
      <c r="BL94" s="17" t="s">
        <v>150</v>
      </c>
      <c r="BM94" s="145" t="s">
        <v>727</v>
      </c>
    </row>
    <row r="95" spans="2:65" s="1" customFormat="1" ht="53.7" customHeight="1">
      <c r="B95" s="132"/>
      <c r="C95" s="133" t="s">
        <v>216</v>
      </c>
      <c r="D95" s="133" t="s">
        <v>135</v>
      </c>
      <c r="E95" s="134" t="s">
        <v>211</v>
      </c>
      <c r="F95" s="135" t="s">
        <v>212</v>
      </c>
      <c r="G95" s="136" t="s">
        <v>190</v>
      </c>
      <c r="H95" s="137">
        <v>888</v>
      </c>
      <c r="I95" s="138"/>
      <c r="J95" s="139">
        <f t="shared" si="0"/>
        <v>0</v>
      </c>
      <c r="K95" s="140"/>
      <c r="L95" s="32"/>
      <c r="M95" s="141" t="s">
        <v>3</v>
      </c>
      <c r="N95" s="142" t="s">
        <v>43</v>
      </c>
      <c r="P95" s="143">
        <f t="shared" si="1"/>
        <v>0</v>
      </c>
      <c r="Q95" s="143">
        <v>0</v>
      </c>
      <c r="R95" s="143">
        <f t="shared" si="2"/>
        <v>0</v>
      </c>
      <c r="S95" s="143">
        <v>0</v>
      </c>
      <c r="T95" s="144">
        <f t="shared" si="3"/>
        <v>0</v>
      </c>
      <c r="AR95" s="145" t="s">
        <v>150</v>
      </c>
      <c r="AT95" s="145" t="s">
        <v>135</v>
      </c>
      <c r="AU95" s="145" t="s">
        <v>82</v>
      </c>
      <c r="AY95" s="17" t="s">
        <v>132</v>
      </c>
      <c r="BE95" s="146">
        <f t="shared" si="4"/>
        <v>0</v>
      </c>
      <c r="BF95" s="146">
        <f t="shared" si="5"/>
        <v>0</v>
      </c>
      <c r="BG95" s="146">
        <f t="shared" si="6"/>
        <v>0</v>
      </c>
      <c r="BH95" s="146">
        <f t="shared" si="7"/>
        <v>0</v>
      </c>
      <c r="BI95" s="146">
        <f t="shared" si="8"/>
        <v>0</v>
      </c>
      <c r="BJ95" s="17" t="s">
        <v>80</v>
      </c>
      <c r="BK95" s="146">
        <f t="shared" si="9"/>
        <v>0</v>
      </c>
      <c r="BL95" s="17" t="s">
        <v>150</v>
      </c>
      <c r="BM95" s="145" t="s">
        <v>728</v>
      </c>
    </row>
    <row r="96" spans="2:65" s="1" customFormat="1" ht="23.4" customHeight="1">
      <c r="B96" s="132"/>
      <c r="C96" s="133" t="s">
        <v>222</v>
      </c>
      <c r="D96" s="133" t="s">
        <v>135</v>
      </c>
      <c r="E96" s="134" t="s">
        <v>729</v>
      </c>
      <c r="F96" s="135" t="s">
        <v>730</v>
      </c>
      <c r="G96" s="136" t="s">
        <v>190</v>
      </c>
      <c r="H96" s="137">
        <v>1776</v>
      </c>
      <c r="I96" s="138"/>
      <c r="J96" s="139">
        <f t="shared" si="0"/>
        <v>0</v>
      </c>
      <c r="K96" s="140"/>
      <c r="L96" s="32"/>
      <c r="M96" s="141" t="s">
        <v>3</v>
      </c>
      <c r="N96" s="142" t="s">
        <v>43</v>
      </c>
      <c r="P96" s="143">
        <f t="shared" si="1"/>
        <v>0</v>
      </c>
      <c r="Q96" s="143">
        <v>0</v>
      </c>
      <c r="R96" s="143">
        <f t="shared" si="2"/>
        <v>0</v>
      </c>
      <c r="S96" s="143">
        <v>0</v>
      </c>
      <c r="T96" s="144">
        <f t="shared" si="3"/>
        <v>0</v>
      </c>
      <c r="AR96" s="145" t="s">
        <v>150</v>
      </c>
      <c r="AT96" s="145" t="s">
        <v>135</v>
      </c>
      <c r="AU96" s="145" t="s">
        <v>82</v>
      </c>
      <c r="AY96" s="17" t="s">
        <v>132</v>
      </c>
      <c r="BE96" s="146">
        <f t="shared" si="4"/>
        <v>0</v>
      </c>
      <c r="BF96" s="146">
        <f t="shared" si="5"/>
        <v>0</v>
      </c>
      <c r="BG96" s="146">
        <f t="shared" si="6"/>
        <v>0</v>
      </c>
      <c r="BH96" s="146">
        <f t="shared" si="7"/>
        <v>0</v>
      </c>
      <c r="BI96" s="146">
        <f t="shared" si="8"/>
        <v>0</v>
      </c>
      <c r="BJ96" s="17" t="s">
        <v>80</v>
      </c>
      <c r="BK96" s="146">
        <f t="shared" si="9"/>
        <v>0</v>
      </c>
      <c r="BL96" s="17" t="s">
        <v>150</v>
      </c>
      <c r="BM96" s="145" t="s">
        <v>731</v>
      </c>
    </row>
    <row r="97" spans="2:65" s="1" customFormat="1" ht="42.75" customHeight="1">
      <c r="B97" s="132"/>
      <c r="C97" s="133" t="s">
        <v>229</v>
      </c>
      <c r="D97" s="133" t="s">
        <v>135</v>
      </c>
      <c r="E97" s="134" t="s">
        <v>732</v>
      </c>
      <c r="F97" s="135" t="s">
        <v>733</v>
      </c>
      <c r="G97" s="136" t="s">
        <v>190</v>
      </c>
      <c r="H97" s="137">
        <v>888</v>
      </c>
      <c r="I97" s="138"/>
      <c r="J97" s="139">
        <f t="shared" si="0"/>
        <v>0</v>
      </c>
      <c r="K97" s="140"/>
      <c r="L97" s="32"/>
      <c r="M97" s="141" t="s">
        <v>3</v>
      </c>
      <c r="N97" s="142" t="s">
        <v>43</v>
      </c>
      <c r="P97" s="143">
        <f t="shared" si="1"/>
        <v>0</v>
      </c>
      <c r="Q97" s="143">
        <v>0</v>
      </c>
      <c r="R97" s="143">
        <f t="shared" si="2"/>
        <v>0</v>
      </c>
      <c r="S97" s="143">
        <v>0</v>
      </c>
      <c r="T97" s="144">
        <f t="shared" si="3"/>
        <v>0</v>
      </c>
      <c r="AR97" s="145" t="s">
        <v>150</v>
      </c>
      <c r="AT97" s="145" t="s">
        <v>135</v>
      </c>
      <c r="AU97" s="145" t="s">
        <v>82</v>
      </c>
      <c r="AY97" s="17" t="s">
        <v>132</v>
      </c>
      <c r="BE97" s="146">
        <f t="shared" si="4"/>
        <v>0</v>
      </c>
      <c r="BF97" s="146">
        <f t="shared" si="5"/>
        <v>0</v>
      </c>
      <c r="BG97" s="146">
        <f t="shared" si="6"/>
        <v>0</v>
      </c>
      <c r="BH97" s="146">
        <f t="shared" si="7"/>
        <v>0</v>
      </c>
      <c r="BI97" s="146">
        <f t="shared" si="8"/>
        <v>0</v>
      </c>
      <c r="BJ97" s="17" t="s">
        <v>80</v>
      </c>
      <c r="BK97" s="146">
        <f t="shared" si="9"/>
        <v>0</v>
      </c>
      <c r="BL97" s="17" t="s">
        <v>150</v>
      </c>
      <c r="BM97" s="145" t="s">
        <v>734</v>
      </c>
    </row>
    <row r="98" spans="2:65" s="1" customFormat="1" ht="16.350000000000001" customHeight="1">
      <c r="B98" s="132"/>
      <c r="C98" s="133" t="s">
        <v>235</v>
      </c>
      <c r="D98" s="133" t="s">
        <v>135</v>
      </c>
      <c r="E98" s="134" t="s">
        <v>735</v>
      </c>
      <c r="F98" s="135" t="s">
        <v>736</v>
      </c>
      <c r="G98" s="136" t="s">
        <v>190</v>
      </c>
      <c r="H98" s="137">
        <v>177.6</v>
      </c>
      <c r="I98" s="138"/>
      <c r="J98" s="139">
        <f t="shared" si="0"/>
        <v>0</v>
      </c>
      <c r="K98" s="140"/>
      <c r="L98" s="32"/>
      <c r="M98" s="141" t="s">
        <v>3</v>
      </c>
      <c r="N98" s="142" t="s">
        <v>43</v>
      </c>
      <c r="P98" s="143">
        <f t="shared" si="1"/>
        <v>0</v>
      </c>
      <c r="Q98" s="143">
        <v>0</v>
      </c>
      <c r="R98" s="143">
        <f t="shared" si="2"/>
        <v>0</v>
      </c>
      <c r="S98" s="143">
        <v>0</v>
      </c>
      <c r="T98" s="144">
        <f t="shared" si="3"/>
        <v>0</v>
      </c>
      <c r="AR98" s="145" t="s">
        <v>150</v>
      </c>
      <c r="AT98" s="145" t="s">
        <v>135</v>
      </c>
      <c r="AU98" s="145" t="s">
        <v>82</v>
      </c>
      <c r="AY98" s="17" t="s">
        <v>132</v>
      </c>
      <c r="BE98" s="146">
        <f t="shared" si="4"/>
        <v>0</v>
      </c>
      <c r="BF98" s="146">
        <f t="shared" si="5"/>
        <v>0</v>
      </c>
      <c r="BG98" s="146">
        <f t="shared" si="6"/>
        <v>0</v>
      </c>
      <c r="BH98" s="146">
        <f t="shared" si="7"/>
        <v>0</v>
      </c>
      <c r="BI98" s="146">
        <f t="shared" si="8"/>
        <v>0</v>
      </c>
      <c r="BJ98" s="17" t="s">
        <v>80</v>
      </c>
      <c r="BK98" s="146">
        <f t="shared" si="9"/>
        <v>0</v>
      </c>
      <c r="BL98" s="17" t="s">
        <v>150</v>
      </c>
      <c r="BM98" s="145" t="s">
        <v>737</v>
      </c>
    </row>
    <row r="99" spans="2:65" s="1" customFormat="1" ht="16.350000000000001" customHeight="1">
      <c r="B99" s="132"/>
      <c r="C99" s="133" t="s">
        <v>240</v>
      </c>
      <c r="D99" s="133" t="s">
        <v>135</v>
      </c>
      <c r="E99" s="134" t="s">
        <v>738</v>
      </c>
      <c r="F99" s="135" t="s">
        <v>739</v>
      </c>
      <c r="G99" s="136" t="s">
        <v>190</v>
      </c>
      <c r="H99" s="137">
        <v>888</v>
      </c>
      <c r="I99" s="138"/>
      <c r="J99" s="139">
        <f t="shared" si="0"/>
        <v>0</v>
      </c>
      <c r="K99" s="140"/>
      <c r="L99" s="32"/>
      <c r="M99" s="141" t="s">
        <v>3</v>
      </c>
      <c r="N99" s="142" t="s">
        <v>43</v>
      </c>
      <c r="P99" s="143">
        <f t="shared" si="1"/>
        <v>0</v>
      </c>
      <c r="Q99" s="143">
        <v>0</v>
      </c>
      <c r="R99" s="143">
        <f t="shared" si="2"/>
        <v>0</v>
      </c>
      <c r="S99" s="143">
        <v>0</v>
      </c>
      <c r="T99" s="144">
        <f t="shared" si="3"/>
        <v>0</v>
      </c>
      <c r="AR99" s="145" t="s">
        <v>150</v>
      </c>
      <c r="AT99" s="145" t="s">
        <v>135</v>
      </c>
      <c r="AU99" s="145" t="s">
        <v>82</v>
      </c>
      <c r="AY99" s="17" t="s">
        <v>132</v>
      </c>
      <c r="BE99" s="146">
        <f t="shared" si="4"/>
        <v>0</v>
      </c>
      <c r="BF99" s="146">
        <f t="shared" si="5"/>
        <v>0</v>
      </c>
      <c r="BG99" s="146">
        <f t="shared" si="6"/>
        <v>0</v>
      </c>
      <c r="BH99" s="146">
        <f t="shared" si="7"/>
        <v>0</v>
      </c>
      <c r="BI99" s="146">
        <f t="shared" si="8"/>
        <v>0</v>
      </c>
      <c r="BJ99" s="17" t="s">
        <v>80</v>
      </c>
      <c r="BK99" s="146">
        <f t="shared" si="9"/>
        <v>0</v>
      </c>
      <c r="BL99" s="17" t="s">
        <v>150</v>
      </c>
      <c r="BM99" s="145" t="s">
        <v>740</v>
      </c>
    </row>
    <row r="100" spans="2:65" s="1" customFormat="1" ht="16.350000000000001" customHeight="1">
      <c r="B100" s="132"/>
      <c r="C100" s="133" t="s">
        <v>246</v>
      </c>
      <c r="D100" s="133" t="s">
        <v>135</v>
      </c>
      <c r="E100" s="134" t="s">
        <v>741</v>
      </c>
      <c r="F100" s="135" t="s">
        <v>742</v>
      </c>
      <c r="G100" s="136" t="s">
        <v>190</v>
      </c>
      <c r="H100" s="137">
        <v>177.6</v>
      </c>
      <c r="I100" s="138"/>
      <c r="J100" s="139">
        <f t="shared" si="0"/>
        <v>0</v>
      </c>
      <c r="K100" s="140"/>
      <c r="L100" s="32"/>
      <c r="M100" s="141" t="s">
        <v>3</v>
      </c>
      <c r="N100" s="142" t="s">
        <v>43</v>
      </c>
      <c r="P100" s="143">
        <f t="shared" si="1"/>
        <v>0</v>
      </c>
      <c r="Q100" s="143">
        <v>0</v>
      </c>
      <c r="R100" s="143">
        <f t="shared" si="2"/>
        <v>0</v>
      </c>
      <c r="S100" s="143">
        <v>0</v>
      </c>
      <c r="T100" s="144">
        <f t="shared" si="3"/>
        <v>0</v>
      </c>
      <c r="AR100" s="145" t="s">
        <v>150</v>
      </c>
      <c r="AT100" s="145" t="s">
        <v>135</v>
      </c>
      <c r="AU100" s="145" t="s">
        <v>82</v>
      </c>
      <c r="AY100" s="17" t="s">
        <v>132</v>
      </c>
      <c r="BE100" s="146">
        <f t="shared" si="4"/>
        <v>0</v>
      </c>
      <c r="BF100" s="146">
        <f t="shared" si="5"/>
        <v>0</v>
      </c>
      <c r="BG100" s="146">
        <f t="shared" si="6"/>
        <v>0</v>
      </c>
      <c r="BH100" s="146">
        <f t="shared" si="7"/>
        <v>0</v>
      </c>
      <c r="BI100" s="146">
        <f t="shared" si="8"/>
        <v>0</v>
      </c>
      <c r="BJ100" s="17" t="s">
        <v>80</v>
      </c>
      <c r="BK100" s="146">
        <f t="shared" si="9"/>
        <v>0</v>
      </c>
      <c r="BL100" s="17" t="s">
        <v>150</v>
      </c>
      <c r="BM100" s="145" t="s">
        <v>743</v>
      </c>
    </row>
    <row r="101" spans="2:65" s="1" customFormat="1" ht="16.350000000000001" customHeight="1">
      <c r="B101" s="132"/>
      <c r="C101" s="133" t="s">
        <v>251</v>
      </c>
      <c r="D101" s="133" t="s">
        <v>135</v>
      </c>
      <c r="E101" s="134" t="s">
        <v>744</v>
      </c>
      <c r="F101" s="135" t="s">
        <v>745</v>
      </c>
      <c r="G101" s="136" t="s">
        <v>190</v>
      </c>
      <c r="H101" s="137">
        <v>888</v>
      </c>
      <c r="I101" s="138"/>
      <c r="J101" s="139">
        <f t="shared" si="0"/>
        <v>0</v>
      </c>
      <c r="K101" s="140"/>
      <c r="L101" s="32"/>
      <c r="M101" s="141" t="s">
        <v>3</v>
      </c>
      <c r="N101" s="142" t="s">
        <v>43</v>
      </c>
      <c r="P101" s="143">
        <f t="shared" si="1"/>
        <v>0</v>
      </c>
      <c r="Q101" s="143">
        <v>0</v>
      </c>
      <c r="R101" s="143">
        <f t="shared" si="2"/>
        <v>0</v>
      </c>
      <c r="S101" s="143">
        <v>0</v>
      </c>
      <c r="T101" s="144">
        <f t="shared" si="3"/>
        <v>0</v>
      </c>
      <c r="AR101" s="145" t="s">
        <v>150</v>
      </c>
      <c r="AT101" s="145" t="s">
        <v>135</v>
      </c>
      <c r="AU101" s="145" t="s">
        <v>82</v>
      </c>
      <c r="AY101" s="17" t="s">
        <v>132</v>
      </c>
      <c r="BE101" s="146">
        <f t="shared" si="4"/>
        <v>0</v>
      </c>
      <c r="BF101" s="146">
        <f t="shared" si="5"/>
        <v>0</v>
      </c>
      <c r="BG101" s="146">
        <f t="shared" si="6"/>
        <v>0</v>
      </c>
      <c r="BH101" s="146">
        <f t="shared" si="7"/>
        <v>0</v>
      </c>
      <c r="BI101" s="146">
        <f t="shared" si="8"/>
        <v>0</v>
      </c>
      <c r="BJ101" s="17" t="s">
        <v>80</v>
      </c>
      <c r="BK101" s="146">
        <f t="shared" si="9"/>
        <v>0</v>
      </c>
      <c r="BL101" s="17" t="s">
        <v>150</v>
      </c>
      <c r="BM101" s="145" t="s">
        <v>746</v>
      </c>
    </row>
    <row r="102" spans="2:65" s="1" customFormat="1" ht="16.350000000000001" customHeight="1">
      <c r="B102" s="132"/>
      <c r="C102" s="174" t="s">
        <v>255</v>
      </c>
      <c r="D102" s="174" t="s">
        <v>378</v>
      </c>
      <c r="E102" s="175" t="s">
        <v>747</v>
      </c>
      <c r="F102" s="176" t="s">
        <v>748</v>
      </c>
      <c r="G102" s="177" t="s">
        <v>749</v>
      </c>
      <c r="H102" s="178">
        <v>1.776</v>
      </c>
      <c r="I102" s="179"/>
      <c r="J102" s="180">
        <f t="shared" si="0"/>
        <v>0</v>
      </c>
      <c r="K102" s="181"/>
      <c r="L102" s="182"/>
      <c r="M102" s="183" t="s">
        <v>3</v>
      </c>
      <c r="N102" s="184" t="s">
        <v>43</v>
      </c>
      <c r="P102" s="143">
        <f t="shared" si="1"/>
        <v>0</v>
      </c>
      <c r="Q102" s="143">
        <v>0</v>
      </c>
      <c r="R102" s="143">
        <f t="shared" si="2"/>
        <v>0</v>
      </c>
      <c r="S102" s="143">
        <v>0</v>
      </c>
      <c r="T102" s="144">
        <f t="shared" si="3"/>
        <v>0</v>
      </c>
      <c r="AR102" s="145" t="s">
        <v>222</v>
      </c>
      <c r="AT102" s="145" t="s">
        <v>378</v>
      </c>
      <c r="AU102" s="145" t="s">
        <v>82</v>
      </c>
      <c r="AY102" s="17" t="s">
        <v>132</v>
      </c>
      <c r="BE102" s="146">
        <f t="shared" si="4"/>
        <v>0</v>
      </c>
      <c r="BF102" s="146">
        <f t="shared" si="5"/>
        <v>0</v>
      </c>
      <c r="BG102" s="146">
        <f t="shared" si="6"/>
        <v>0</v>
      </c>
      <c r="BH102" s="146">
        <f t="shared" si="7"/>
        <v>0</v>
      </c>
      <c r="BI102" s="146">
        <f t="shared" si="8"/>
        <v>0</v>
      </c>
      <c r="BJ102" s="17" t="s">
        <v>80</v>
      </c>
      <c r="BK102" s="146">
        <f t="shared" si="9"/>
        <v>0</v>
      </c>
      <c r="BL102" s="17" t="s">
        <v>150</v>
      </c>
      <c r="BM102" s="145" t="s">
        <v>750</v>
      </c>
    </row>
    <row r="103" spans="2:65" s="1" customFormat="1" ht="16.350000000000001" customHeight="1">
      <c r="B103" s="132"/>
      <c r="C103" s="174" t="s">
        <v>9</v>
      </c>
      <c r="D103" s="174" t="s">
        <v>378</v>
      </c>
      <c r="E103" s="175" t="s">
        <v>751</v>
      </c>
      <c r="F103" s="176" t="s">
        <v>752</v>
      </c>
      <c r="G103" s="177" t="s">
        <v>197</v>
      </c>
      <c r="H103" s="178">
        <v>111</v>
      </c>
      <c r="I103" s="179"/>
      <c r="J103" s="180">
        <f t="shared" si="0"/>
        <v>0</v>
      </c>
      <c r="K103" s="181"/>
      <c r="L103" s="182"/>
      <c r="M103" s="183" t="s">
        <v>3</v>
      </c>
      <c r="N103" s="184" t="s">
        <v>43</v>
      </c>
      <c r="P103" s="143">
        <f t="shared" si="1"/>
        <v>0</v>
      </c>
      <c r="Q103" s="143">
        <v>0</v>
      </c>
      <c r="R103" s="143">
        <f t="shared" si="2"/>
        <v>0</v>
      </c>
      <c r="S103" s="143">
        <v>0</v>
      </c>
      <c r="T103" s="144">
        <f t="shared" si="3"/>
        <v>0</v>
      </c>
      <c r="AR103" s="145" t="s">
        <v>222</v>
      </c>
      <c r="AT103" s="145" t="s">
        <v>378</v>
      </c>
      <c r="AU103" s="145" t="s">
        <v>82</v>
      </c>
      <c r="AY103" s="17" t="s">
        <v>132</v>
      </c>
      <c r="BE103" s="146">
        <f t="shared" si="4"/>
        <v>0</v>
      </c>
      <c r="BF103" s="146">
        <f t="shared" si="5"/>
        <v>0</v>
      </c>
      <c r="BG103" s="146">
        <f t="shared" si="6"/>
        <v>0</v>
      </c>
      <c r="BH103" s="146">
        <f t="shared" si="7"/>
        <v>0</v>
      </c>
      <c r="BI103" s="146">
        <f t="shared" si="8"/>
        <v>0</v>
      </c>
      <c r="BJ103" s="17" t="s">
        <v>80</v>
      </c>
      <c r="BK103" s="146">
        <f t="shared" si="9"/>
        <v>0</v>
      </c>
      <c r="BL103" s="17" t="s">
        <v>150</v>
      </c>
      <c r="BM103" s="145" t="s">
        <v>753</v>
      </c>
    </row>
    <row r="104" spans="2:65" s="11" customFormat="1" ht="22.8" customHeight="1">
      <c r="B104" s="120"/>
      <c r="D104" s="121" t="s">
        <v>71</v>
      </c>
      <c r="E104" s="130" t="s">
        <v>754</v>
      </c>
      <c r="F104" s="130" t="s">
        <v>755</v>
      </c>
      <c r="I104" s="123"/>
      <c r="J104" s="131">
        <f>BK104</f>
        <v>0</v>
      </c>
      <c r="L104" s="120"/>
      <c r="M104" s="125"/>
      <c r="P104" s="126">
        <f>SUM(P105:P124)</f>
        <v>0</v>
      </c>
      <c r="R104" s="126">
        <f>SUM(R105:R124)</f>
        <v>0</v>
      </c>
      <c r="T104" s="127">
        <f>SUM(T105:T124)</f>
        <v>0</v>
      </c>
      <c r="AR104" s="121" t="s">
        <v>80</v>
      </c>
      <c r="AT104" s="128" t="s">
        <v>71</v>
      </c>
      <c r="AU104" s="128" t="s">
        <v>80</v>
      </c>
      <c r="AY104" s="121" t="s">
        <v>132</v>
      </c>
      <c r="BK104" s="129">
        <f>SUM(BK105:BK124)</f>
        <v>0</v>
      </c>
    </row>
    <row r="105" spans="2:65" s="1" customFormat="1" ht="23.4" customHeight="1">
      <c r="B105" s="132"/>
      <c r="C105" s="133" t="s">
        <v>264</v>
      </c>
      <c r="D105" s="133" t="s">
        <v>135</v>
      </c>
      <c r="E105" s="134" t="s">
        <v>756</v>
      </c>
      <c r="F105" s="135" t="s">
        <v>757</v>
      </c>
      <c r="G105" s="136" t="s">
        <v>411</v>
      </c>
      <c r="H105" s="137"/>
      <c r="I105" s="138"/>
      <c r="J105" s="139">
        <f t="shared" ref="J105:J124" si="10">ROUND(I105*H105,2)</f>
        <v>0</v>
      </c>
      <c r="K105" s="140"/>
      <c r="L105" s="32"/>
      <c r="M105" s="141" t="s">
        <v>3</v>
      </c>
      <c r="N105" s="142" t="s">
        <v>43</v>
      </c>
      <c r="P105" s="143">
        <f t="shared" ref="P105:P124" si="11">O105*H105</f>
        <v>0</v>
      </c>
      <c r="Q105" s="143">
        <v>0</v>
      </c>
      <c r="R105" s="143">
        <f t="shared" ref="R105:R124" si="12">Q105*H105</f>
        <v>0</v>
      </c>
      <c r="S105" s="143">
        <v>0</v>
      </c>
      <c r="T105" s="144">
        <f t="shared" ref="T105:T124" si="13">S105*H105</f>
        <v>0</v>
      </c>
      <c r="AR105" s="145" t="s">
        <v>150</v>
      </c>
      <c r="AT105" s="145" t="s">
        <v>135</v>
      </c>
      <c r="AU105" s="145" t="s">
        <v>82</v>
      </c>
      <c r="AY105" s="17" t="s">
        <v>132</v>
      </c>
      <c r="BE105" s="146">
        <f t="shared" ref="BE105:BE124" si="14">IF(N105="základní",J105,0)</f>
        <v>0</v>
      </c>
      <c r="BF105" s="146">
        <f t="shared" ref="BF105:BF124" si="15">IF(N105="snížená",J105,0)</f>
        <v>0</v>
      </c>
      <c r="BG105" s="146">
        <f t="shared" ref="BG105:BG124" si="16">IF(N105="zákl. přenesená",J105,0)</f>
        <v>0</v>
      </c>
      <c r="BH105" s="146">
        <f t="shared" ref="BH105:BH124" si="17">IF(N105="sníž. přenesená",J105,0)</f>
        <v>0</v>
      </c>
      <c r="BI105" s="146">
        <f t="shared" ref="BI105:BI124" si="18">IF(N105="nulová",J105,0)</f>
        <v>0</v>
      </c>
      <c r="BJ105" s="17" t="s">
        <v>80</v>
      </c>
      <c r="BK105" s="146">
        <f t="shared" ref="BK105:BK124" si="19">ROUND(I105*H105,2)</f>
        <v>0</v>
      </c>
      <c r="BL105" s="17" t="s">
        <v>150</v>
      </c>
      <c r="BM105" s="145" t="s">
        <v>758</v>
      </c>
    </row>
    <row r="106" spans="2:65" s="1" customFormat="1" ht="16.350000000000001" customHeight="1">
      <c r="B106" s="132"/>
      <c r="C106" s="133" t="s">
        <v>270</v>
      </c>
      <c r="D106" s="133" t="s">
        <v>135</v>
      </c>
      <c r="E106" s="134" t="s">
        <v>759</v>
      </c>
      <c r="F106" s="135" t="s">
        <v>760</v>
      </c>
      <c r="G106" s="136" t="s">
        <v>411</v>
      </c>
      <c r="H106" s="137"/>
      <c r="I106" s="138"/>
      <c r="J106" s="139">
        <f t="shared" si="10"/>
        <v>0</v>
      </c>
      <c r="K106" s="140"/>
      <c r="L106" s="32"/>
      <c r="M106" s="141" t="s">
        <v>3</v>
      </c>
      <c r="N106" s="142" t="s">
        <v>43</v>
      </c>
      <c r="P106" s="143">
        <f t="shared" si="11"/>
        <v>0</v>
      </c>
      <c r="Q106" s="143">
        <v>0</v>
      </c>
      <c r="R106" s="143">
        <f t="shared" si="12"/>
        <v>0</v>
      </c>
      <c r="S106" s="143">
        <v>0</v>
      </c>
      <c r="T106" s="144">
        <f t="shared" si="13"/>
        <v>0</v>
      </c>
      <c r="AR106" s="145" t="s">
        <v>150</v>
      </c>
      <c r="AT106" s="145" t="s">
        <v>135</v>
      </c>
      <c r="AU106" s="145" t="s">
        <v>82</v>
      </c>
      <c r="AY106" s="17" t="s">
        <v>132</v>
      </c>
      <c r="BE106" s="146">
        <f t="shared" si="14"/>
        <v>0</v>
      </c>
      <c r="BF106" s="146">
        <f t="shared" si="15"/>
        <v>0</v>
      </c>
      <c r="BG106" s="146">
        <f t="shared" si="16"/>
        <v>0</v>
      </c>
      <c r="BH106" s="146">
        <f t="shared" si="17"/>
        <v>0</v>
      </c>
      <c r="BI106" s="146">
        <f t="shared" si="18"/>
        <v>0</v>
      </c>
      <c r="BJ106" s="17" t="s">
        <v>80</v>
      </c>
      <c r="BK106" s="146">
        <f t="shared" si="19"/>
        <v>0</v>
      </c>
      <c r="BL106" s="17" t="s">
        <v>150</v>
      </c>
      <c r="BM106" s="145" t="s">
        <v>761</v>
      </c>
    </row>
    <row r="107" spans="2:65" s="1" customFormat="1" ht="16.350000000000001" customHeight="1">
      <c r="B107" s="132"/>
      <c r="C107" s="133" t="s">
        <v>277</v>
      </c>
      <c r="D107" s="133" t="s">
        <v>135</v>
      </c>
      <c r="E107" s="134" t="s">
        <v>762</v>
      </c>
      <c r="F107" s="135" t="s">
        <v>763</v>
      </c>
      <c r="G107" s="136" t="s">
        <v>411</v>
      </c>
      <c r="H107" s="137"/>
      <c r="I107" s="138"/>
      <c r="J107" s="139">
        <f t="shared" si="10"/>
        <v>0</v>
      </c>
      <c r="K107" s="140"/>
      <c r="L107" s="32"/>
      <c r="M107" s="141" t="s">
        <v>3</v>
      </c>
      <c r="N107" s="142" t="s">
        <v>43</v>
      </c>
      <c r="P107" s="143">
        <f t="shared" si="11"/>
        <v>0</v>
      </c>
      <c r="Q107" s="143">
        <v>0</v>
      </c>
      <c r="R107" s="143">
        <f t="shared" si="12"/>
        <v>0</v>
      </c>
      <c r="S107" s="143">
        <v>0</v>
      </c>
      <c r="T107" s="144">
        <f t="shared" si="13"/>
        <v>0</v>
      </c>
      <c r="AR107" s="145" t="s">
        <v>150</v>
      </c>
      <c r="AT107" s="145" t="s">
        <v>135</v>
      </c>
      <c r="AU107" s="145" t="s">
        <v>82</v>
      </c>
      <c r="AY107" s="17" t="s">
        <v>132</v>
      </c>
      <c r="BE107" s="146">
        <f t="shared" si="14"/>
        <v>0</v>
      </c>
      <c r="BF107" s="146">
        <f t="shared" si="15"/>
        <v>0</v>
      </c>
      <c r="BG107" s="146">
        <f t="shared" si="16"/>
        <v>0</v>
      </c>
      <c r="BH107" s="146">
        <f t="shared" si="17"/>
        <v>0</v>
      </c>
      <c r="BI107" s="146">
        <f t="shared" si="18"/>
        <v>0</v>
      </c>
      <c r="BJ107" s="17" t="s">
        <v>80</v>
      </c>
      <c r="BK107" s="146">
        <f t="shared" si="19"/>
        <v>0</v>
      </c>
      <c r="BL107" s="17" t="s">
        <v>150</v>
      </c>
      <c r="BM107" s="145" t="s">
        <v>764</v>
      </c>
    </row>
    <row r="108" spans="2:65" s="1" customFormat="1" ht="36.75" customHeight="1">
      <c r="B108" s="132"/>
      <c r="C108" s="133" t="s">
        <v>282</v>
      </c>
      <c r="D108" s="133" t="s">
        <v>135</v>
      </c>
      <c r="E108" s="134" t="s">
        <v>765</v>
      </c>
      <c r="F108" s="135" t="s">
        <v>766</v>
      </c>
      <c r="G108" s="136" t="s">
        <v>411</v>
      </c>
      <c r="H108" s="137"/>
      <c r="I108" s="138"/>
      <c r="J108" s="139">
        <f t="shared" si="10"/>
        <v>0</v>
      </c>
      <c r="K108" s="140"/>
      <c r="L108" s="32"/>
      <c r="M108" s="141" t="s">
        <v>3</v>
      </c>
      <c r="N108" s="142" t="s">
        <v>43</v>
      </c>
      <c r="P108" s="143">
        <f t="shared" si="11"/>
        <v>0</v>
      </c>
      <c r="Q108" s="143">
        <v>0</v>
      </c>
      <c r="R108" s="143">
        <f t="shared" si="12"/>
        <v>0</v>
      </c>
      <c r="S108" s="143">
        <v>0</v>
      </c>
      <c r="T108" s="144">
        <f t="shared" si="13"/>
        <v>0</v>
      </c>
      <c r="AR108" s="145" t="s">
        <v>150</v>
      </c>
      <c r="AT108" s="145" t="s">
        <v>135</v>
      </c>
      <c r="AU108" s="145" t="s">
        <v>82</v>
      </c>
      <c r="AY108" s="17" t="s">
        <v>132</v>
      </c>
      <c r="BE108" s="146">
        <f t="shared" si="14"/>
        <v>0</v>
      </c>
      <c r="BF108" s="146">
        <f t="shared" si="15"/>
        <v>0</v>
      </c>
      <c r="BG108" s="146">
        <f t="shared" si="16"/>
        <v>0</v>
      </c>
      <c r="BH108" s="146">
        <f t="shared" si="17"/>
        <v>0</v>
      </c>
      <c r="BI108" s="146">
        <f t="shared" si="18"/>
        <v>0</v>
      </c>
      <c r="BJ108" s="17" t="s">
        <v>80</v>
      </c>
      <c r="BK108" s="146">
        <f t="shared" si="19"/>
        <v>0</v>
      </c>
      <c r="BL108" s="17" t="s">
        <v>150</v>
      </c>
      <c r="BM108" s="145" t="s">
        <v>767</v>
      </c>
    </row>
    <row r="109" spans="2:65" s="1" customFormat="1" ht="16.350000000000001" customHeight="1">
      <c r="B109" s="132"/>
      <c r="C109" s="133" t="s">
        <v>228</v>
      </c>
      <c r="D109" s="133" t="s">
        <v>135</v>
      </c>
      <c r="E109" s="134" t="s">
        <v>768</v>
      </c>
      <c r="F109" s="135" t="s">
        <v>769</v>
      </c>
      <c r="G109" s="136" t="s">
        <v>411</v>
      </c>
      <c r="H109" s="137"/>
      <c r="I109" s="138"/>
      <c r="J109" s="139">
        <f t="shared" si="10"/>
        <v>0</v>
      </c>
      <c r="K109" s="140"/>
      <c r="L109" s="32"/>
      <c r="M109" s="141" t="s">
        <v>3</v>
      </c>
      <c r="N109" s="142" t="s">
        <v>43</v>
      </c>
      <c r="P109" s="143">
        <f t="shared" si="11"/>
        <v>0</v>
      </c>
      <c r="Q109" s="143">
        <v>0</v>
      </c>
      <c r="R109" s="143">
        <f t="shared" si="12"/>
        <v>0</v>
      </c>
      <c r="S109" s="143">
        <v>0</v>
      </c>
      <c r="T109" s="144">
        <f t="shared" si="13"/>
        <v>0</v>
      </c>
      <c r="AR109" s="145" t="s">
        <v>150</v>
      </c>
      <c r="AT109" s="145" t="s">
        <v>135</v>
      </c>
      <c r="AU109" s="145" t="s">
        <v>82</v>
      </c>
      <c r="AY109" s="17" t="s">
        <v>132</v>
      </c>
      <c r="BE109" s="146">
        <f t="shared" si="14"/>
        <v>0</v>
      </c>
      <c r="BF109" s="146">
        <f t="shared" si="15"/>
        <v>0</v>
      </c>
      <c r="BG109" s="146">
        <f t="shared" si="16"/>
        <v>0</v>
      </c>
      <c r="BH109" s="146">
        <f t="shared" si="17"/>
        <v>0</v>
      </c>
      <c r="BI109" s="146">
        <f t="shared" si="18"/>
        <v>0</v>
      </c>
      <c r="BJ109" s="17" t="s">
        <v>80</v>
      </c>
      <c r="BK109" s="146">
        <f t="shared" si="19"/>
        <v>0</v>
      </c>
      <c r="BL109" s="17" t="s">
        <v>150</v>
      </c>
      <c r="BM109" s="145" t="s">
        <v>770</v>
      </c>
    </row>
    <row r="110" spans="2:65" s="1" customFormat="1" ht="23.4" customHeight="1">
      <c r="B110" s="132"/>
      <c r="C110" s="133" t="s">
        <v>8</v>
      </c>
      <c r="D110" s="133" t="s">
        <v>135</v>
      </c>
      <c r="E110" s="134" t="s">
        <v>771</v>
      </c>
      <c r="F110" s="135" t="s">
        <v>772</v>
      </c>
      <c r="G110" s="136" t="s">
        <v>411</v>
      </c>
      <c r="H110" s="137"/>
      <c r="I110" s="138"/>
      <c r="J110" s="139">
        <f t="shared" si="10"/>
        <v>0</v>
      </c>
      <c r="K110" s="140"/>
      <c r="L110" s="32"/>
      <c r="M110" s="141" t="s">
        <v>3</v>
      </c>
      <c r="N110" s="142" t="s">
        <v>43</v>
      </c>
      <c r="P110" s="143">
        <f t="shared" si="11"/>
        <v>0</v>
      </c>
      <c r="Q110" s="143">
        <v>0</v>
      </c>
      <c r="R110" s="143">
        <f t="shared" si="12"/>
        <v>0</v>
      </c>
      <c r="S110" s="143">
        <v>0</v>
      </c>
      <c r="T110" s="144">
        <f t="shared" si="13"/>
        <v>0</v>
      </c>
      <c r="AR110" s="145" t="s">
        <v>150</v>
      </c>
      <c r="AT110" s="145" t="s">
        <v>135</v>
      </c>
      <c r="AU110" s="145" t="s">
        <v>82</v>
      </c>
      <c r="AY110" s="17" t="s">
        <v>132</v>
      </c>
      <c r="BE110" s="146">
        <f t="shared" si="14"/>
        <v>0</v>
      </c>
      <c r="BF110" s="146">
        <f t="shared" si="15"/>
        <v>0</v>
      </c>
      <c r="BG110" s="146">
        <f t="shared" si="16"/>
        <v>0</v>
      </c>
      <c r="BH110" s="146">
        <f t="shared" si="17"/>
        <v>0</v>
      </c>
      <c r="BI110" s="146">
        <f t="shared" si="18"/>
        <v>0</v>
      </c>
      <c r="BJ110" s="17" t="s">
        <v>80</v>
      </c>
      <c r="BK110" s="146">
        <f t="shared" si="19"/>
        <v>0</v>
      </c>
      <c r="BL110" s="17" t="s">
        <v>150</v>
      </c>
      <c r="BM110" s="145" t="s">
        <v>773</v>
      </c>
    </row>
    <row r="111" spans="2:65" s="1" customFormat="1" ht="16.350000000000001" customHeight="1">
      <c r="B111" s="132"/>
      <c r="C111" s="133" t="s">
        <v>294</v>
      </c>
      <c r="D111" s="133" t="s">
        <v>135</v>
      </c>
      <c r="E111" s="134" t="s">
        <v>774</v>
      </c>
      <c r="F111" s="135" t="s">
        <v>775</v>
      </c>
      <c r="G111" s="136" t="s">
        <v>190</v>
      </c>
      <c r="H111" s="137"/>
      <c r="I111" s="138"/>
      <c r="J111" s="139">
        <f t="shared" si="10"/>
        <v>0</v>
      </c>
      <c r="K111" s="140"/>
      <c r="L111" s="32"/>
      <c r="M111" s="141" t="s">
        <v>3</v>
      </c>
      <c r="N111" s="142" t="s">
        <v>43</v>
      </c>
      <c r="P111" s="143">
        <f t="shared" si="11"/>
        <v>0</v>
      </c>
      <c r="Q111" s="143">
        <v>0</v>
      </c>
      <c r="R111" s="143">
        <f t="shared" si="12"/>
        <v>0</v>
      </c>
      <c r="S111" s="143">
        <v>0</v>
      </c>
      <c r="T111" s="144">
        <f t="shared" si="13"/>
        <v>0</v>
      </c>
      <c r="AR111" s="145" t="s">
        <v>150</v>
      </c>
      <c r="AT111" s="145" t="s">
        <v>135</v>
      </c>
      <c r="AU111" s="145" t="s">
        <v>82</v>
      </c>
      <c r="AY111" s="17" t="s">
        <v>132</v>
      </c>
      <c r="BE111" s="146">
        <f t="shared" si="14"/>
        <v>0</v>
      </c>
      <c r="BF111" s="146">
        <f t="shared" si="15"/>
        <v>0</v>
      </c>
      <c r="BG111" s="146">
        <f t="shared" si="16"/>
        <v>0</v>
      </c>
      <c r="BH111" s="146">
        <f t="shared" si="17"/>
        <v>0</v>
      </c>
      <c r="BI111" s="146">
        <f t="shared" si="18"/>
        <v>0</v>
      </c>
      <c r="BJ111" s="17" t="s">
        <v>80</v>
      </c>
      <c r="BK111" s="146">
        <f t="shared" si="19"/>
        <v>0</v>
      </c>
      <c r="BL111" s="17" t="s">
        <v>150</v>
      </c>
      <c r="BM111" s="145" t="s">
        <v>776</v>
      </c>
    </row>
    <row r="112" spans="2:65" s="1" customFormat="1" ht="16.350000000000001" customHeight="1">
      <c r="B112" s="132"/>
      <c r="C112" s="133" t="s">
        <v>298</v>
      </c>
      <c r="D112" s="133" t="s">
        <v>135</v>
      </c>
      <c r="E112" s="134" t="s">
        <v>777</v>
      </c>
      <c r="F112" s="135" t="s">
        <v>778</v>
      </c>
      <c r="G112" s="136" t="s">
        <v>197</v>
      </c>
      <c r="H112" s="137"/>
      <c r="I112" s="138"/>
      <c r="J112" s="139">
        <f t="shared" si="10"/>
        <v>0</v>
      </c>
      <c r="K112" s="140"/>
      <c r="L112" s="32"/>
      <c r="M112" s="141" t="s">
        <v>3</v>
      </c>
      <c r="N112" s="142" t="s">
        <v>43</v>
      </c>
      <c r="P112" s="143">
        <f t="shared" si="11"/>
        <v>0</v>
      </c>
      <c r="Q112" s="143">
        <v>0</v>
      </c>
      <c r="R112" s="143">
        <f t="shared" si="12"/>
        <v>0</v>
      </c>
      <c r="S112" s="143">
        <v>0</v>
      </c>
      <c r="T112" s="144">
        <f t="shared" si="13"/>
        <v>0</v>
      </c>
      <c r="AR112" s="145" t="s">
        <v>150</v>
      </c>
      <c r="AT112" s="145" t="s">
        <v>135</v>
      </c>
      <c r="AU112" s="145" t="s">
        <v>82</v>
      </c>
      <c r="AY112" s="17" t="s">
        <v>132</v>
      </c>
      <c r="BE112" s="146">
        <f t="shared" si="14"/>
        <v>0</v>
      </c>
      <c r="BF112" s="146">
        <f t="shared" si="15"/>
        <v>0</v>
      </c>
      <c r="BG112" s="146">
        <f t="shared" si="16"/>
        <v>0</v>
      </c>
      <c r="BH112" s="146">
        <f t="shared" si="17"/>
        <v>0</v>
      </c>
      <c r="BI112" s="146">
        <f t="shared" si="18"/>
        <v>0</v>
      </c>
      <c r="BJ112" s="17" t="s">
        <v>80</v>
      </c>
      <c r="BK112" s="146">
        <f t="shared" si="19"/>
        <v>0</v>
      </c>
      <c r="BL112" s="17" t="s">
        <v>150</v>
      </c>
      <c r="BM112" s="145" t="s">
        <v>779</v>
      </c>
    </row>
    <row r="113" spans="2:65" s="1" customFormat="1" ht="16.350000000000001" customHeight="1">
      <c r="B113" s="132"/>
      <c r="C113" s="174" t="s">
        <v>304</v>
      </c>
      <c r="D113" s="174" t="s">
        <v>378</v>
      </c>
      <c r="E113" s="175" t="s">
        <v>780</v>
      </c>
      <c r="F113" s="176" t="s">
        <v>781</v>
      </c>
      <c r="G113" s="177" t="s">
        <v>411</v>
      </c>
      <c r="H113" s="178"/>
      <c r="I113" s="179"/>
      <c r="J113" s="180">
        <f t="shared" si="10"/>
        <v>0</v>
      </c>
      <c r="K113" s="181"/>
      <c r="L113" s="182"/>
      <c r="M113" s="183" t="s">
        <v>3</v>
      </c>
      <c r="N113" s="184" t="s">
        <v>43</v>
      </c>
      <c r="P113" s="143">
        <f t="shared" si="11"/>
        <v>0</v>
      </c>
      <c r="Q113" s="143">
        <v>0</v>
      </c>
      <c r="R113" s="143">
        <f t="shared" si="12"/>
        <v>0</v>
      </c>
      <c r="S113" s="143">
        <v>0</v>
      </c>
      <c r="T113" s="144">
        <f t="shared" si="13"/>
        <v>0</v>
      </c>
      <c r="AR113" s="145" t="s">
        <v>222</v>
      </c>
      <c r="AT113" s="145" t="s">
        <v>378</v>
      </c>
      <c r="AU113" s="145" t="s">
        <v>82</v>
      </c>
      <c r="AY113" s="17" t="s">
        <v>132</v>
      </c>
      <c r="BE113" s="146">
        <f t="shared" si="14"/>
        <v>0</v>
      </c>
      <c r="BF113" s="146">
        <f t="shared" si="15"/>
        <v>0</v>
      </c>
      <c r="BG113" s="146">
        <f t="shared" si="16"/>
        <v>0</v>
      </c>
      <c r="BH113" s="146">
        <f t="shared" si="17"/>
        <v>0</v>
      </c>
      <c r="BI113" s="146">
        <f t="shared" si="18"/>
        <v>0</v>
      </c>
      <c r="BJ113" s="17" t="s">
        <v>80</v>
      </c>
      <c r="BK113" s="146">
        <f t="shared" si="19"/>
        <v>0</v>
      </c>
      <c r="BL113" s="17" t="s">
        <v>150</v>
      </c>
      <c r="BM113" s="145" t="s">
        <v>782</v>
      </c>
    </row>
    <row r="114" spans="2:65" s="1" customFormat="1" ht="16.350000000000001" customHeight="1">
      <c r="B114" s="132"/>
      <c r="C114" s="174" t="s">
        <v>309</v>
      </c>
      <c r="D114" s="174" t="s">
        <v>378</v>
      </c>
      <c r="E114" s="175" t="s">
        <v>783</v>
      </c>
      <c r="F114" s="176" t="s">
        <v>784</v>
      </c>
      <c r="G114" s="177" t="s">
        <v>411</v>
      </c>
      <c r="H114" s="178"/>
      <c r="I114" s="179"/>
      <c r="J114" s="180">
        <f t="shared" si="10"/>
        <v>0</v>
      </c>
      <c r="K114" s="181"/>
      <c r="L114" s="182"/>
      <c r="M114" s="183" t="s">
        <v>3</v>
      </c>
      <c r="N114" s="184" t="s">
        <v>43</v>
      </c>
      <c r="P114" s="143">
        <f t="shared" si="11"/>
        <v>0</v>
      </c>
      <c r="Q114" s="143">
        <v>0</v>
      </c>
      <c r="R114" s="143">
        <f t="shared" si="12"/>
        <v>0</v>
      </c>
      <c r="S114" s="143">
        <v>0</v>
      </c>
      <c r="T114" s="144">
        <f t="shared" si="13"/>
        <v>0</v>
      </c>
      <c r="AR114" s="145" t="s">
        <v>222</v>
      </c>
      <c r="AT114" s="145" t="s">
        <v>378</v>
      </c>
      <c r="AU114" s="145" t="s">
        <v>82</v>
      </c>
      <c r="AY114" s="17" t="s">
        <v>132</v>
      </c>
      <c r="BE114" s="146">
        <f t="shared" si="14"/>
        <v>0</v>
      </c>
      <c r="BF114" s="146">
        <f t="shared" si="15"/>
        <v>0</v>
      </c>
      <c r="BG114" s="146">
        <f t="shared" si="16"/>
        <v>0</v>
      </c>
      <c r="BH114" s="146">
        <f t="shared" si="17"/>
        <v>0</v>
      </c>
      <c r="BI114" s="146">
        <f t="shared" si="18"/>
        <v>0</v>
      </c>
      <c r="BJ114" s="17" t="s">
        <v>80</v>
      </c>
      <c r="BK114" s="146">
        <f t="shared" si="19"/>
        <v>0</v>
      </c>
      <c r="BL114" s="17" t="s">
        <v>150</v>
      </c>
      <c r="BM114" s="145" t="s">
        <v>785</v>
      </c>
    </row>
    <row r="115" spans="2:65" s="1" customFormat="1" ht="16.350000000000001" customHeight="1">
      <c r="B115" s="132"/>
      <c r="C115" s="174" t="s">
        <v>275</v>
      </c>
      <c r="D115" s="174" t="s">
        <v>378</v>
      </c>
      <c r="E115" s="175" t="s">
        <v>786</v>
      </c>
      <c r="F115" s="176" t="s">
        <v>787</v>
      </c>
      <c r="G115" s="177" t="s">
        <v>411</v>
      </c>
      <c r="H115" s="178"/>
      <c r="I115" s="179"/>
      <c r="J115" s="180">
        <f t="shared" si="10"/>
        <v>0</v>
      </c>
      <c r="K115" s="181"/>
      <c r="L115" s="182"/>
      <c r="M115" s="183" t="s">
        <v>3</v>
      </c>
      <c r="N115" s="184" t="s">
        <v>43</v>
      </c>
      <c r="P115" s="143">
        <f t="shared" si="11"/>
        <v>0</v>
      </c>
      <c r="Q115" s="143">
        <v>0</v>
      </c>
      <c r="R115" s="143">
        <f t="shared" si="12"/>
        <v>0</v>
      </c>
      <c r="S115" s="143">
        <v>0</v>
      </c>
      <c r="T115" s="144">
        <f t="shared" si="13"/>
        <v>0</v>
      </c>
      <c r="AR115" s="145" t="s">
        <v>222</v>
      </c>
      <c r="AT115" s="145" t="s">
        <v>378</v>
      </c>
      <c r="AU115" s="145" t="s">
        <v>82</v>
      </c>
      <c r="AY115" s="17" t="s">
        <v>132</v>
      </c>
      <c r="BE115" s="146">
        <f t="shared" si="14"/>
        <v>0</v>
      </c>
      <c r="BF115" s="146">
        <f t="shared" si="15"/>
        <v>0</v>
      </c>
      <c r="BG115" s="146">
        <f t="shared" si="16"/>
        <v>0</v>
      </c>
      <c r="BH115" s="146">
        <f t="shared" si="17"/>
        <v>0</v>
      </c>
      <c r="BI115" s="146">
        <f t="shared" si="18"/>
        <v>0</v>
      </c>
      <c r="BJ115" s="17" t="s">
        <v>80</v>
      </c>
      <c r="BK115" s="146">
        <f t="shared" si="19"/>
        <v>0</v>
      </c>
      <c r="BL115" s="17" t="s">
        <v>150</v>
      </c>
      <c r="BM115" s="145" t="s">
        <v>788</v>
      </c>
    </row>
    <row r="116" spans="2:65" s="1" customFormat="1" ht="16.350000000000001" customHeight="1">
      <c r="B116" s="132"/>
      <c r="C116" s="174" t="s">
        <v>318</v>
      </c>
      <c r="D116" s="174" t="s">
        <v>378</v>
      </c>
      <c r="E116" s="175" t="s">
        <v>789</v>
      </c>
      <c r="F116" s="176" t="s">
        <v>790</v>
      </c>
      <c r="G116" s="177" t="s">
        <v>411</v>
      </c>
      <c r="H116" s="178"/>
      <c r="I116" s="179"/>
      <c r="J116" s="180">
        <f t="shared" si="10"/>
        <v>0</v>
      </c>
      <c r="K116" s="181"/>
      <c r="L116" s="182"/>
      <c r="M116" s="183" t="s">
        <v>3</v>
      </c>
      <c r="N116" s="184" t="s">
        <v>43</v>
      </c>
      <c r="P116" s="143">
        <f t="shared" si="11"/>
        <v>0</v>
      </c>
      <c r="Q116" s="143">
        <v>0</v>
      </c>
      <c r="R116" s="143">
        <f t="shared" si="12"/>
        <v>0</v>
      </c>
      <c r="S116" s="143">
        <v>0</v>
      </c>
      <c r="T116" s="144">
        <f t="shared" si="13"/>
        <v>0</v>
      </c>
      <c r="AR116" s="145" t="s">
        <v>222</v>
      </c>
      <c r="AT116" s="145" t="s">
        <v>378</v>
      </c>
      <c r="AU116" s="145" t="s">
        <v>82</v>
      </c>
      <c r="AY116" s="17" t="s">
        <v>132</v>
      </c>
      <c r="BE116" s="146">
        <f t="shared" si="14"/>
        <v>0</v>
      </c>
      <c r="BF116" s="146">
        <f t="shared" si="15"/>
        <v>0</v>
      </c>
      <c r="BG116" s="146">
        <f t="shared" si="16"/>
        <v>0</v>
      </c>
      <c r="BH116" s="146">
        <f t="shared" si="17"/>
        <v>0</v>
      </c>
      <c r="BI116" s="146">
        <f t="shared" si="18"/>
        <v>0</v>
      </c>
      <c r="BJ116" s="17" t="s">
        <v>80</v>
      </c>
      <c r="BK116" s="146">
        <f t="shared" si="19"/>
        <v>0</v>
      </c>
      <c r="BL116" s="17" t="s">
        <v>150</v>
      </c>
      <c r="BM116" s="145" t="s">
        <v>791</v>
      </c>
    </row>
    <row r="117" spans="2:65" s="1" customFormat="1" ht="16.350000000000001" customHeight="1">
      <c r="B117" s="132"/>
      <c r="C117" s="174" t="s">
        <v>322</v>
      </c>
      <c r="D117" s="174" t="s">
        <v>378</v>
      </c>
      <c r="E117" s="175" t="s">
        <v>777</v>
      </c>
      <c r="F117" s="176" t="s">
        <v>792</v>
      </c>
      <c r="G117" s="177" t="s">
        <v>197</v>
      </c>
      <c r="H117" s="178"/>
      <c r="I117" s="179"/>
      <c r="J117" s="180">
        <f t="shared" si="10"/>
        <v>0</v>
      </c>
      <c r="K117" s="181"/>
      <c r="L117" s="182"/>
      <c r="M117" s="183" t="s">
        <v>3</v>
      </c>
      <c r="N117" s="184" t="s">
        <v>43</v>
      </c>
      <c r="P117" s="143">
        <f t="shared" si="11"/>
        <v>0</v>
      </c>
      <c r="Q117" s="143">
        <v>0</v>
      </c>
      <c r="R117" s="143">
        <f t="shared" si="12"/>
        <v>0</v>
      </c>
      <c r="S117" s="143">
        <v>0</v>
      </c>
      <c r="T117" s="144">
        <f t="shared" si="13"/>
        <v>0</v>
      </c>
      <c r="AR117" s="145" t="s">
        <v>222</v>
      </c>
      <c r="AT117" s="145" t="s">
        <v>378</v>
      </c>
      <c r="AU117" s="145" t="s">
        <v>82</v>
      </c>
      <c r="AY117" s="17" t="s">
        <v>132</v>
      </c>
      <c r="BE117" s="146">
        <f t="shared" si="14"/>
        <v>0</v>
      </c>
      <c r="BF117" s="146">
        <f t="shared" si="15"/>
        <v>0</v>
      </c>
      <c r="BG117" s="146">
        <f t="shared" si="16"/>
        <v>0</v>
      </c>
      <c r="BH117" s="146">
        <f t="shared" si="17"/>
        <v>0</v>
      </c>
      <c r="BI117" s="146">
        <f t="shared" si="18"/>
        <v>0</v>
      </c>
      <c r="BJ117" s="17" t="s">
        <v>80</v>
      </c>
      <c r="BK117" s="146">
        <f t="shared" si="19"/>
        <v>0</v>
      </c>
      <c r="BL117" s="17" t="s">
        <v>150</v>
      </c>
      <c r="BM117" s="145" t="s">
        <v>793</v>
      </c>
    </row>
    <row r="118" spans="2:65" s="1" customFormat="1" ht="23.4" customHeight="1">
      <c r="B118" s="132"/>
      <c r="C118" s="174" t="s">
        <v>326</v>
      </c>
      <c r="D118" s="174" t="s">
        <v>378</v>
      </c>
      <c r="E118" s="175" t="s">
        <v>794</v>
      </c>
      <c r="F118" s="176" t="s">
        <v>795</v>
      </c>
      <c r="G118" s="177" t="s">
        <v>197</v>
      </c>
      <c r="H118" s="178"/>
      <c r="I118" s="179"/>
      <c r="J118" s="180">
        <f t="shared" si="10"/>
        <v>0</v>
      </c>
      <c r="K118" s="181"/>
      <c r="L118" s="182"/>
      <c r="M118" s="183" t="s">
        <v>3</v>
      </c>
      <c r="N118" s="184" t="s">
        <v>43</v>
      </c>
      <c r="P118" s="143">
        <f t="shared" si="11"/>
        <v>0</v>
      </c>
      <c r="Q118" s="143">
        <v>0</v>
      </c>
      <c r="R118" s="143">
        <f t="shared" si="12"/>
        <v>0</v>
      </c>
      <c r="S118" s="143">
        <v>0</v>
      </c>
      <c r="T118" s="144">
        <f t="shared" si="13"/>
        <v>0</v>
      </c>
      <c r="AR118" s="145" t="s">
        <v>222</v>
      </c>
      <c r="AT118" s="145" t="s">
        <v>378</v>
      </c>
      <c r="AU118" s="145" t="s">
        <v>82</v>
      </c>
      <c r="AY118" s="17" t="s">
        <v>132</v>
      </c>
      <c r="BE118" s="146">
        <f t="shared" si="14"/>
        <v>0</v>
      </c>
      <c r="BF118" s="146">
        <f t="shared" si="15"/>
        <v>0</v>
      </c>
      <c r="BG118" s="146">
        <f t="shared" si="16"/>
        <v>0</v>
      </c>
      <c r="BH118" s="146">
        <f t="shared" si="17"/>
        <v>0</v>
      </c>
      <c r="BI118" s="146">
        <f t="shared" si="18"/>
        <v>0</v>
      </c>
      <c r="BJ118" s="17" t="s">
        <v>80</v>
      </c>
      <c r="BK118" s="146">
        <f t="shared" si="19"/>
        <v>0</v>
      </c>
      <c r="BL118" s="17" t="s">
        <v>150</v>
      </c>
      <c r="BM118" s="145" t="s">
        <v>796</v>
      </c>
    </row>
    <row r="119" spans="2:65" s="1" customFormat="1" ht="16.350000000000001" customHeight="1">
      <c r="B119" s="132"/>
      <c r="C119" s="174" t="s">
        <v>332</v>
      </c>
      <c r="D119" s="174" t="s">
        <v>378</v>
      </c>
      <c r="E119" s="175" t="s">
        <v>797</v>
      </c>
      <c r="F119" s="176" t="s">
        <v>798</v>
      </c>
      <c r="G119" s="177" t="s">
        <v>197</v>
      </c>
      <c r="H119" s="178"/>
      <c r="I119" s="179"/>
      <c r="J119" s="180">
        <f t="shared" si="10"/>
        <v>0</v>
      </c>
      <c r="K119" s="181"/>
      <c r="L119" s="182"/>
      <c r="M119" s="183" t="s">
        <v>3</v>
      </c>
      <c r="N119" s="184" t="s">
        <v>43</v>
      </c>
      <c r="P119" s="143">
        <f t="shared" si="11"/>
        <v>0</v>
      </c>
      <c r="Q119" s="143">
        <v>0</v>
      </c>
      <c r="R119" s="143">
        <f t="shared" si="12"/>
        <v>0</v>
      </c>
      <c r="S119" s="143">
        <v>0</v>
      </c>
      <c r="T119" s="144">
        <f t="shared" si="13"/>
        <v>0</v>
      </c>
      <c r="AR119" s="145" t="s">
        <v>222</v>
      </c>
      <c r="AT119" s="145" t="s">
        <v>378</v>
      </c>
      <c r="AU119" s="145" t="s">
        <v>82</v>
      </c>
      <c r="AY119" s="17" t="s">
        <v>132</v>
      </c>
      <c r="BE119" s="146">
        <f t="shared" si="14"/>
        <v>0</v>
      </c>
      <c r="BF119" s="146">
        <f t="shared" si="15"/>
        <v>0</v>
      </c>
      <c r="BG119" s="146">
        <f t="shared" si="16"/>
        <v>0</v>
      </c>
      <c r="BH119" s="146">
        <f t="shared" si="17"/>
        <v>0</v>
      </c>
      <c r="BI119" s="146">
        <f t="shared" si="18"/>
        <v>0</v>
      </c>
      <c r="BJ119" s="17" t="s">
        <v>80</v>
      </c>
      <c r="BK119" s="146">
        <f t="shared" si="19"/>
        <v>0</v>
      </c>
      <c r="BL119" s="17" t="s">
        <v>150</v>
      </c>
      <c r="BM119" s="145" t="s">
        <v>799</v>
      </c>
    </row>
    <row r="120" spans="2:65" s="1" customFormat="1" ht="16.350000000000001" customHeight="1">
      <c r="B120" s="132"/>
      <c r="C120" s="174" t="s">
        <v>336</v>
      </c>
      <c r="D120" s="174" t="s">
        <v>378</v>
      </c>
      <c r="E120" s="175" t="s">
        <v>800</v>
      </c>
      <c r="F120" s="176" t="s">
        <v>801</v>
      </c>
      <c r="G120" s="177" t="s">
        <v>411</v>
      </c>
      <c r="H120" s="178"/>
      <c r="I120" s="179"/>
      <c r="J120" s="180">
        <f t="shared" si="10"/>
        <v>0</v>
      </c>
      <c r="K120" s="181"/>
      <c r="L120" s="182"/>
      <c r="M120" s="183" t="s">
        <v>3</v>
      </c>
      <c r="N120" s="184" t="s">
        <v>43</v>
      </c>
      <c r="P120" s="143">
        <f t="shared" si="11"/>
        <v>0</v>
      </c>
      <c r="Q120" s="143">
        <v>0</v>
      </c>
      <c r="R120" s="143">
        <f t="shared" si="12"/>
        <v>0</v>
      </c>
      <c r="S120" s="143">
        <v>0</v>
      </c>
      <c r="T120" s="144">
        <f t="shared" si="13"/>
        <v>0</v>
      </c>
      <c r="AR120" s="145" t="s">
        <v>222</v>
      </c>
      <c r="AT120" s="145" t="s">
        <v>378</v>
      </c>
      <c r="AU120" s="145" t="s">
        <v>82</v>
      </c>
      <c r="AY120" s="17" t="s">
        <v>132</v>
      </c>
      <c r="BE120" s="146">
        <f t="shared" si="14"/>
        <v>0</v>
      </c>
      <c r="BF120" s="146">
        <f t="shared" si="15"/>
        <v>0</v>
      </c>
      <c r="BG120" s="146">
        <f t="shared" si="16"/>
        <v>0</v>
      </c>
      <c r="BH120" s="146">
        <f t="shared" si="17"/>
        <v>0</v>
      </c>
      <c r="BI120" s="146">
        <f t="shared" si="18"/>
        <v>0</v>
      </c>
      <c r="BJ120" s="17" t="s">
        <v>80</v>
      </c>
      <c r="BK120" s="146">
        <f t="shared" si="19"/>
        <v>0</v>
      </c>
      <c r="BL120" s="17" t="s">
        <v>150</v>
      </c>
      <c r="BM120" s="145" t="s">
        <v>802</v>
      </c>
    </row>
    <row r="121" spans="2:65" s="1" customFormat="1" ht="23.4" customHeight="1">
      <c r="B121" s="132"/>
      <c r="C121" s="174" t="s">
        <v>340</v>
      </c>
      <c r="D121" s="174" t="s">
        <v>378</v>
      </c>
      <c r="E121" s="175" t="s">
        <v>803</v>
      </c>
      <c r="F121" s="176" t="s">
        <v>804</v>
      </c>
      <c r="G121" s="177" t="s">
        <v>411</v>
      </c>
      <c r="H121" s="178"/>
      <c r="I121" s="179"/>
      <c r="J121" s="180">
        <f t="shared" si="10"/>
        <v>0</v>
      </c>
      <c r="K121" s="181"/>
      <c r="L121" s="182"/>
      <c r="M121" s="183" t="s">
        <v>3</v>
      </c>
      <c r="N121" s="184" t="s">
        <v>43</v>
      </c>
      <c r="P121" s="143">
        <f t="shared" si="11"/>
        <v>0</v>
      </c>
      <c r="Q121" s="143">
        <v>0</v>
      </c>
      <c r="R121" s="143">
        <f t="shared" si="12"/>
        <v>0</v>
      </c>
      <c r="S121" s="143">
        <v>0</v>
      </c>
      <c r="T121" s="144">
        <f t="shared" si="13"/>
        <v>0</v>
      </c>
      <c r="AR121" s="145" t="s">
        <v>222</v>
      </c>
      <c r="AT121" s="145" t="s">
        <v>378</v>
      </c>
      <c r="AU121" s="145" t="s">
        <v>82</v>
      </c>
      <c r="AY121" s="17" t="s">
        <v>132</v>
      </c>
      <c r="BE121" s="146">
        <f t="shared" si="14"/>
        <v>0</v>
      </c>
      <c r="BF121" s="146">
        <f t="shared" si="15"/>
        <v>0</v>
      </c>
      <c r="BG121" s="146">
        <f t="shared" si="16"/>
        <v>0</v>
      </c>
      <c r="BH121" s="146">
        <f t="shared" si="17"/>
        <v>0</v>
      </c>
      <c r="BI121" s="146">
        <f t="shared" si="18"/>
        <v>0</v>
      </c>
      <c r="BJ121" s="17" t="s">
        <v>80</v>
      </c>
      <c r="BK121" s="146">
        <f t="shared" si="19"/>
        <v>0</v>
      </c>
      <c r="BL121" s="17" t="s">
        <v>150</v>
      </c>
      <c r="BM121" s="145" t="s">
        <v>805</v>
      </c>
    </row>
    <row r="122" spans="2:65" s="1" customFormat="1" ht="42.75" customHeight="1">
      <c r="B122" s="132"/>
      <c r="C122" s="174" t="s">
        <v>344</v>
      </c>
      <c r="D122" s="174" t="s">
        <v>378</v>
      </c>
      <c r="E122" s="175" t="s">
        <v>806</v>
      </c>
      <c r="F122" s="176" t="s">
        <v>807</v>
      </c>
      <c r="G122" s="177" t="s">
        <v>411</v>
      </c>
      <c r="H122" s="178"/>
      <c r="I122" s="179"/>
      <c r="J122" s="180">
        <f t="shared" si="10"/>
        <v>0</v>
      </c>
      <c r="K122" s="181"/>
      <c r="L122" s="182"/>
      <c r="M122" s="183" t="s">
        <v>3</v>
      </c>
      <c r="N122" s="184" t="s">
        <v>43</v>
      </c>
      <c r="P122" s="143">
        <f t="shared" si="11"/>
        <v>0</v>
      </c>
      <c r="Q122" s="143">
        <v>0</v>
      </c>
      <c r="R122" s="143">
        <f t="shared" si="12"/>
        <v>0</v>
      </c>
      <c r="S122" s="143">
        <v>0</v>
      </c>
      <c r="T122" s="144">
        <f t="shared" si="13"/>
        <v>0</v>
      </c>
      <c r="AR122" s="145" t="s">
        <v>222</v>
      </c>
      <c r="AT122" s="145" t="s">
        <v>378</v>
      </c>
      <c r="AU122" s="145" t="s">
        <v>82</v>
      </c>
      <c r="AY122" s="17" t="s">
        <v>132</v>
      </c>
      <c r="BE122" s="146">
        <f t="shared" si="14"/>
        <v>0</v>
      </c>
      <c r="BF122" s="146">
        <f t="shared" si="15"/>
        <v>0</v>
      </c>
      <c r="BG122" s="146">
        <f t="shared" si="16"/>
        <v>0</v>
      </c>
      <c r="BH122" s="146">
        <f t="shared" si="17"/>
        <v>0</v>
      </c>
      <c r="BI122" s="146">
        <f t="shared" si="18"/>
        <v>0</v>
      </c>
      <c r="BJ122" s="17" t="s">
        <v>80</v>
      </c>
      <c r="BK122" s="146">
        <f t="shared" si="19"/>
        <v>0</v>
      </c>
      <c r="BL122" s="17" t="s">
        <v>150</v>
      </c>
      <c r="BM122" s="145" t="s">
        <v>808</v>
      </c>
    </row>
    <row r="123" spans="2:65" s="1" customFormat="1" ht="36.75" customHeight="1">
      <c r="B123" s="132"/>
      <c r="C123" s="174" t="s">
        <v>348</v>
      </c>
      <c r="D123" s="174" t="s">
        <v>378</v>
      </c>
      <c r="E123" s="175" t="s">
        <v>809</v>
      </c>
      <c r="F123" s="176" t="s">
        <v>810</v>
      </c>
      <c r="G123" s="177" t="s">
        <v>373</v>
      </c>
      <c r="H123" s="178"/>
      <c r="I123" s="179"/>
      <c r="J123" s="180">
        <f t="shared" si="10"/>
        <v>0</v>
      </c>
      <c r="K123" s="181"/>
      <c r="L123" s="182"/>
      <c r="M123" s="183" t="s">
        <v>3</v>
      </c>
      <c r="N123" s="184" t="s">
        <v>43</v>
      </c>
      <c r="P123" s="143">
        <f t="shared" si="11"/>
        <v>0</v>
      </c>
      <c r="Q123" s="143">
        <v>0</v>
      </c>
      <c r="R123" s="143">
        <f t="shared" si="12"/>
        <v>0</v>
      </c>
      <c r="S123" s="143">
        <v>0</v>
      </c>
      <c r="T123" s="144">
        <f t="shared" si="13"/>
        <v>0</v>
      </c>
      <c r="AR123" s="145" t="s">
        <v>222</v>
      </c>
      <c r="AT123" s="145" t="s">
        <v>378</v>
      </c>
      <c r="AU123" s="145" t="s">
        <v>82</v>
      </c>
      <c r="AY123" s="17" t="s">
        <v>132</v>
      </c>
      <c r="BE123" s="146">
        <f t="shared" si="14"/>
        <v>0</v>
      </c>
      <c r="BF123" s="146">
        <f t="shared" si="15"/>
        <v>0</v>
      </c>
      <c r="BG123" s="146">
        <f t="shared" si="16"/>
        <v>0</v>
      </c>
      <c r="BH123" s="146">
        <f t="shared" si="17"/>
        <v>0</v>
      </c>
      <c r="BI123" s="146">
        <f t="shared" si="18"/>
        <v>0</v>
      </c>
      <c r="BJ123" s="17" t="s">
        <v>80</v>
      </c>
      <c r="BK123" s="146">
        <f t="shared" si="19"/>
        <v>0</v>
      </c>
      <c r="BL123" s="17" t="s">
        <v>150</v>
      </c>
      <c r="BM123" s="145" t="s">
        <v>811</v>
      </c>
    </row>
    <row r="124" spans="2:65" s="1" customFormat="1" ht="16.350000000000001" customHeight="1">
      <c r="B124" s="132"/>
      <c r="C124" s="174" t="s">
        <v>352</v>
      </c>
      <c r="D124" s="174" t="s">
        <v>378</v>
      </c>
      <c r="E124" s="175" t="s">
        <v>812</v>
      </c>
      <c r="F124" s="176" t="s">
        <v>813</v>
      </c>
      <c r="G124" s="177" t="s">
        <v>411</v>
      </c>
      <c r="H124" s="178"/>
      <c r="I124" s="179"/>
      <c r="J124" s="180">
        <f t="shared" si="10"/>
        <v>0</v>
      </c>
      <c r="K124" s="181"/>
      <c r="L124" s="182"/>
      <c r="M124" s="183" t="s">
        <v>3</v>
      </c>
      <c r="N124" s="184" t="s">
        <v>43</v>
      </c>
      <c r="P124" s="143">
        <f t="shared" si="11"/>
        <v>0</v>
      </c>
      <c r="Q124" s="143">
        <v>0</v>
      </c>
      <c r="R124" s="143">
        <f t="shared" si="12"/>
        <v>0</v>
      </c>
      <c r="S124" s="143">
        <v>0</v>
      </c>
      <c r="T124" s="144">
        <f t="shared" si="13"/>
        <v>0</v>
      </c>
      <c r="AR124" s="145" t="s">
        <v>222</v>
      </c>
      <c r="AT124" s="145" t="s">
        <v>378</v>
      </c>
      <c r="AU124" s="145" t="s">
        <v>82</v>
      </c>
      <c r="AY124" s="17" t="s">
        <v>132</v>
      </c>
      <c r="BE124" s="146">
        <f t="shared" si="14"/>
        <v>0</v>
      </c>
      <c r="BF124" s="146">
        <f t="shared" si="15"/>
        <v>0</v>
      </c>
      <c r="BG124" s="146">
        <f t="shared" si="16"/>
        <v>0</v>
      </c>
      <c r="BH124" s="146">
        <f t="shared" si="17"/>
        <v>0</v>
      </c>
      <c r="BI124" s="146">
        <f t="shared" si="18"/>
        <v>0</v>
      </c>
      <c r="BJ124" s="17" t="s">
        <v>80</v>
      </c>
      <c r="BK124" s="146">
        <f t="shared" si="19"/>
        <v>0</v>
      </c>
      <c r="BL124" s="17" t="s">
        <v>150</v>
      </c>
      <c r="BM124" s="145" t="s">
        <v>814</v>
      </c>
    </row>
    <row r="125" spans="2:65" s="11" customFormat="1" ht="22.8" customHeight="1">
      <c r="B125" s="120"/>
      <c r="D125" s="121" t="s">
        <v>71</v>
      </c>
      <c r="E125" s="130" t="s">
        <v>815</v>
      </c>
      <c r="F125" s="130" t="s">
        <v>816</v>
      </c>
      <c r="I125" s="123"/>
      <c r="J125" s="131">
        <f>BK125</f>
        <v>0</v>
      </c>
      <c r="L125" s="120"/>
      <c r="M125" s="125"/>
      <c r="P125" s="126">
        <f>SUM(P126:P134)</f>
        <v>0</v>
      </c>
      <c r="R125" s="126">
        <f>SUM(R126:R134)</f>
        <v>0</v>
      </c>
      <c r="T125" s="127">
        <f>SUM(T126:T134)</f>
        <v>0</v>
      </c>
      <c r="AR125" s="121" t="s">
        <v>80</v>
      </c>
      <c r="AT125" s="128" t="s">
        <v>71</v>
      </c>
      <c r="AU125" s="128" t="s">
        <v>80</v>
      </c>
      <c r="AY125" s="121" t="s">
        <v>132</v>
      </c>
      <c r="BK125" s="129">
        <f>SUM(BK126:BK134)</f>
        <v>0</v>
      </c>
    </row>
    <row r="126" spans="2:65" s="1" customFormat="1" ht="16.350000000000001" customHeight="1">
      <c r="B126" s="132"/>
      <c r="C126" s="133" t="s">
        <v>356</v>
      </c>
      <c r="D126" s="133" t="s">
        <v>135</v>
      </c>
      <c r="E126" s="134" t="s">
        <v>780</v>
      </c>
      <c r="F126" s="135" t="s">
        <v>745</v>
      </c>
      <c r="G126" s="136" t="s">
        <v>190</v>
      </c>
      <c r="H126" s="137">
        <v>857</v>
      </c>
      <c r="I126" s="138"/>
      <c r="J126" s="139">
        <f t="shared" ref="J126:J134" si="20">ROUND(I126*H126,2)</f>
        <v>0</v>
      </c>
      <c r="K126" s="140"/>
      <c r="L126" s="32"/>
      <c r="M126" s="141" t="s">
        <v>3</v>
      </c>
      <c r="N126" s="142" t="s">
        <v>43</v>
      </c>
      <c r="P126" s="143">
        <f t="shared" ref="P126:P134" si="21">O126*H126</f>
        <v>0</v>
      </c>
      <c r="Q126" s="143">
        <v>0</v>
      </c>
      <c r="R126" s="143">
        <f t="shared" ref="R126:R134" si="22">Q126*H126</f>
        <v>0</v>
      </c>
      <c r="S126" s="143">
        <v>0</v>
      </c>
      <c r="T126" s="144">
        <f t="shared" ref="T126:T134" si="23">S126*H126</f>
        <v>0</v>
      </c>
      <c r="AR126" s="145" t="s">
        <v>150</v>
      </c>
      <c r="AT126" s="145" t="s">
        <v>135</v>
      </c>
      <c r="AU126" s="145" t="s">
        <v>82</v>
      </c>
      <c r="AY126" s="17" t="s">
        <v>132</v>
      </c>
      <c r="BE126" s="146">
        <f t="shared" ref="BE126:BE134" si="24">IF(N126="základní",J126,0)</f>
        <v>0</v>
      </c>
      <c r="BF126" s="146">
        <f t="shared" ref="BF126:BF134" si="25">IF(N126="snížená",J126,0)</f>
        <v>0</v>
      </c>
      <c r="BG126" s="146">
        <f t="shared" ref="BG126:BG134" si="26">IF(N126="zákl. přenesená",J126,0)</f>
        <v>0</v>
      </c>
      <c r="BH126" s="146">
        <f t="shared" ref="BH126:BH134" si="27">IF(N126="sníž. přenesená",J126,0)</f>
        <v>0</v>
      </c>
      <c r="BI126" s="146">
        <f t="shared" ref="BI126:BI134" si="28">IF(N126="nulová",J126,0)</f>
        <v>0</v>
      </c>
      <c r="BJ126" s="17" t="s">
        <v>80</v>
      </c>
      <c r="BK126" s="146">
        <f t="shared" ref="BK126:BK134" si="29">ROUND(I126*H126,2)</f>
        <v>0</v>
      </c>
      <c r="BL126" s="17" t="s">
        <v>150</v>
      </c>
      <c r="BM126" s="145" t="s">
        <v>817</v>
      </c>
    </row>
    <row r="127" spans="2:65" s="1" customFormat="1" ht="23.4" customHeight="1">
      <c r="B127" s="132"/>
      <c r="C127" s="133" t="s">
        <v>362</v>
      </c>
      <c r="D127" s="133" t="s">
        <v>135</v>
      </c>
      <c r="E127" s="134" t="s">
        <v>818</v>
      </c>
      <c r="F127" s="135" t="s">
        <v>819</v>
      </c>
      <c r="G127" s="136" t="s">
        <v>243</v>
      </c>
      <c r="H127" s="137">
        <v>1.7000000000000001E-2</v>
      </c>
      <c r="I127" s="138"/>
      <c r="J127" s="139">
        <f t="shared" si="20"/>
        <v>0</v>
      </c>
      <c r="K127" s="140"/>
      <c r="L127" s="32"/>
      <c r="M127" s="141" t="s">
        <v>3</v>
      </c>
      <c r="N127" s="142" t="s">
        <v>43</v>
      </c>
      <c r="P127" s="143">
        <f t="shared" si="21"/>
        <v>0</v>
      </c>
      <c r="Q127" s="143">
        <v>0</v>
      </c>
      <c r="R127" s="143">
        <f t="shared" si="22"/>
        <v>0</v>
      </c>
      <c r="S127" s="143">
        <v>0</v>
      </c>
      <c r="T127" s="144">
        <f t="shared" si="23"/>
        <v>0</v>
      </c>
      <c r="AR127" s="145" t="s">
        <v>150</v>
      </c>
      <c r="AT127" s="145" t="s">
        <v>135</v>
      </c>
      <c r="AU127" s="145" t="s">
        <v>82</v>
      </c>
      <c r="AY127" s="17" t="s">
        <v>132</v>
      </c>
      <c r="BE127" s="146">
        <f t="shared" si="24"/>
        <v>0</v>
      </c>
      <c r="BF127" s="146">
        <f t="shared" si="25"/>
        <v>0</v>
      </c>
      <c r="BG127" s="146">
        <f t="shared" si="26"/>
        <v>0</v>
      </c>
      <c r="BH127" s="146">
        <f t="shared" si="27"/>
        <v>0</v>
      </c>
      <c r="BI127" s="146">
        <f t="shared" si="28"/>
        <v>0</v>
      </c>
      <c r="BJ127" s="17" t="s">
        <v>80</v>
      </c>
      <c r="BK127" s="146">
        <f t="shared" si="29"/>
        <v>0</v>
      </c>
      <c r="BL127" s="17" t="s">
        <v>150</v>
      </c>
      <c r="BM127" s="145" t="s">
        <v>820</v>
      </c>
    </row>
    <row r="128" spans="2:65" s="1" customFormat="1" ht="16.350000000000001" customHeight="1">
      <c r="B128" s="132"/>
      <c r="C128" s="133" t="s">
        <v>370</v>
      </c>
      <c r="D128" s="133" t="s">
        <v>135</v>
      </c>
      <c r="E128" s="134" t="s">
        <v>821</v>
      </c>
      <c r="F128" s="135" t="s">
        <v>822</v>
      </c>
      <c r="G128" s="136" t="s">
        <v>190</v>
      </c>
      <c r="H128" s="137">
        <v>857</v>
      </c>
      <c r="I128" s="138"/>
      <c r="J128" s="139">
        <f t="shared" si="20"/>
        <v>0</v>
      </c>
      <c r="K128" s="140"/>
      <c r="L128" s="32"/>
      <c r="M128" s="141" t="s">
        <v>3</v>
      </c>
      <c r="N128" s="142" t="s">
        <v>43</v>
      </c>
      <c r="P128" s="143">
        <f t="shared" si="21"/>
        <v>0</v>
      </c>
      <c r="Q128" s="143">
        <v>0</v>
      </c>
      <c r="R128" s="143">
        <f t="shared" si="22"/>
        <v>0</v>
      </c>
      <c r="S128" s="143">
        <v>0</v>
      </c>
      <c r="T128" s="144">
        <f t="shared" si="23"/>
        <v>0</v>
      </c>
      <c r="AR128" s="145" t="s">
        <v>150</v>
      </c>
      <c r="AT128" s="145" t="s">
        <v>135</v>
      </c>
      <c r="AU128" s="145" t="s">
        <v>82</v>
      </c>
      <c r="AY128" s="17" t="s">
        <v>132</v>
      </c>
      <c r="BE128" s="146">
        <f t="shared" si="24"/>
        <v>0</v>
      </c>
      <c r="BF128" s="146">
        <f t="shared" si="25"/>
        <v>0</v>
      </c>
      <c r="BG128" s="146">
        <f t="shared" si="26"/>
        <v>0</v>
      </c>
      <c r="BH128" s="146">
        <f t="shared" si="27"/>
        <v>0</v>
      </c>
      <c r="BI128" s="146">
        <f t="shared" si="28"/>
        <v>0</v>
      </c>
      <c r="BJ128" s="17" t="s">
        <v>80</v>
      </c>
      <c r="BK128" s="146">
        <f t="shared" si="29"/>
        <v>0</v>
      </c>
      <c r="BL128" s="17" t="s">
        <v>150</v>
      </c>
      <c r="BM128" s="145" t="s">
        <v>823</v>
      </c>
    </row>
    <row r="129" spans="2:65" s="1" customFormat="1" ht="16.350000000000001" customHeight="1">
      <c r="B129" s="132"/>
      <c r="C129" s="133" t="s">
        <v>377</v>
      </c>
      <c r="D129" s="133" t="s">
        <v>135</v>
      </c>
      <c r="E129" s="134" t="s">
        <v>824</v>
      </c>
      <c r="F129" s="135" t="s">
        <v>825</v>
      </c>
      <c r="G129" s="136" t="s">
        <v>190</v>
      </c>
      <c r="H129" s="137">
        <v>857</v>
      </c>
      <c r="I129" s="138"/>
      <c r="J129" s="139">
        <f t="shared" si="20"/>
        <v>0</v>
      </c>
      <c r="K129" s="140"/>
      <c r="L129" s="32"/>
      <c r="M129" s="141" t="s">
        <v>3</v>
      </c>
      <c r="N129" s="142" t="s">
        <v>43</v>
      </c>
      <c r="P129" s="143">
        <f t="shared" si="21"/>
        <v>0</v>
      </c>
      <c r="Q129" s="143">
        <v>0</v>
      </c>
      <c r="R129" s="143">
        <f t="shared" si="22"/>
        <v>0</v>
      </c>
      <c r="S129" s="143">
        <v>0</v>
      </c>
      <c r="T129" s="144">
        <f t="shared" si="23"/>
        <v>0</v>
      </c>
      <c r="AR129" s="145" t="s">
        <v>150</v>
      </c>
      <c r="AT129" s="145" t="s">
        <v>135</v>
      </c>
      <c r="AU129" s="145" t="s">
        <v>82</v>
      </c>
      <c r="AY129" s="17" t="s">
        <v>132</v>
      </c>
      <c r="BE129" s="146">
        <f t="shared" si="24"/>
        <v>0</v>
      </c>
      <c r="BF129" s="146">
        <f t="shared" si="25"/>
        <v>0</v>
      </c>
      <c r="BG129" s="146">
        <f t="shared" si="26"/>
        <v>0</v>
      </c>
      <c r="BH129" s="146">
        <f t="shared" si="27"/>
        <v>0</v>
      </c>
      <c r="BI129" s="146">
        <f t="shared" si="28"/>
        <v>0</v>
      </c>
      <c r="BJ129" s="17" t="s">
        <v>80</v>
      </c>
      <c r="BK129" s="146">
        <f t="shared" si="29"/>
        <v>0</v>
      </c>
      <c r="BL129" s="17" t="s">
        <v>150</v>
      </c>
      <c r="BM129" s="145" t="s">
        <v>826</v>
      </c>
    </row>
    <row r="130" spans="2:65" s="1" customFormat="1" ht="21" customHeight="1">
      <c r="B130" s="132"/>
      <c r="C130" s="133" t="s">
        <v>383</v>
      </c>
      <c r="D130" s="133" t="s">
        <v>135</v>
      </c>
      <c r="E130" s="134" t="s">
        <v>827</v>
      </c>
      <c r="F130" s="135" t="s">
        <v>828</v>
      </c>
      <c r="G130" s="136" t="s">
        <v>190</v>
      </c>
      <c r="H130" s="137">
        <v>2571</v>
      </c>
      <c r="I130" s="138"/>
      <c r="J130" s="139">
        <f t="shared" si="20"/>
        <v>0</v>
      </c>
      <c r="K130" s="140"/>
      <c r="L130" s="32"/>
      <c r="M130" s="141" t="s">
        <v>3</v>
      </c>
      <c r="N130" s="142" t="s">
        <v>43</v>
      </c>
      <c r="P130" s="143">
        <f t="shared" si="21"/>
        <v>0</v>
      </c>
      <c r="Q130" s="143">
        <v>0</v>
      </c>
      <c r="R130" s="143">
        <f t="shared" si="22"/>
        <v>0</v>
      </c>
      <c r="S130" s="143">
        <v>0</v>
      </c>
      <c r="T130" s="144">
        <f t="shared" si="23"/>
        <v>0</v>
      </c>
      <c r="AR130" s="145" t="s">
        <v>150</v>
      </c>
      <c r="AT130" s="145" t="s">
        <v>135</v>
      </c>
      <c r="AU130" s="145" t="s">
        <v>82</v>
      </c>
      <c r="AY130" s="17" t="s">
        <v>132</v>
      </c>
      <c r="BE130" s="146">
        <f t="shared" si="24"/>
        <v>0</v>
      </c>
      <c r="BF130" s="146">
        <f t="shared" si="25"/>
        <v>0</v>
      </c>
      <c r="BG130" s="146">
        <f t="shared" si="26"/>
        <v>0</v>
      </c>
      <c r="BH130" s="146">
        <f t="shared" si="27"/>
        <v>0</v>
      </c>
      <c r="BI130" s="146">
        <f t="shared" si="28"/>
        <v>0</v>
      </c>
      <c r="BJ130" s="17" t="s">
        <v>80</v>
      </c>
      <c r="BK130" s="146">
        <f t="shared" si="29"/>
        <v>0</v>
      </c>
      <c r="BL130" s="17" t="s">
        <v>150</v>
      </c>
      <c r="BM130" s="145" t="s">
        <v>829</v>
      </c>
    </row>
    <row r="131" spans="2:65" s="1" customFormat="1" ht="16.350000000000001" customHeight="1">
      <c r="B131" s="132"/>
      <c r="C131" s="133" t="s">
        <v>388</v>
      </c>
      <c r="D131" s="133" t="s">
        <v>135</v>
      </c>
      <c r="E131" s="134" t="s">
        <v>794</v>
      </c>
      <c r="F131" s="135" t="s">
        <v>830</v>
      </c>
      <c r="G131" s="136" t="s">
        <v>197</v>
      </c>
      <c r="H131" s="137">
        <v>17.14</v>
      </c>
      <c r="I131" s="138"/>
      <c r="J131" s="139">
        <f t="shared" si="20"/>
        <v>0</v>
      </c>
      <c r="K131" s="140"/>
      <c r="L131" s="32"/>
      <c r="M131" s="141" t="s">
        <v>3</v>
      </c>
      <c r="N131" s="142" t="s">
        <v>43</v>
      </c>
      <c r="P131" s="143">
        <f t="shared" si="21"/>
        <v>0</v>
      </c>
      <c r="Q131" s="143">
        <v>0</v>
      </c>
      <c r="R131" s="143">
        <f t="shared" si="22"/>
        <v>0</v>
      </c>
      <c r="S131" s="143">
        <v>0</v>
      </c>
      <c r="T131" s="144">
        <f t="shared" si="23"/>
        <v>0</v>
      </c>
      <c r="AR131" s="145" t="s">
        <v>150</v>
      </c>
      <c r="AT131" s="145" t="s">
        <v>135</v>
      </c>
      <c r="AU131" s="145" t="s">
        <v>82</v>
      </c>
      <c r="AY131" s="17" t="s">
        <v>132</v>
      </c>
      <c r="BE131" s="146">
        <f t="shared" si="24"/>
        <v>0</v>
      </c>
      <c r="BF131" s="146">
        <f t="shared" si="25"/>
        <v>0</v>
      </c>
      <c r="BG131" s="146">
        <f t="shared" si="26"/>
        <v>0</v>
      </c>
      <c r="BH131" s="146">
        <f t="shared" si="27"/>
        <v>0</v>
      </c>
      <c r="BI131" s="146">
        <f t="shared" si="28"/>
        <v>0</v>
      </c>
      <c r="BJ131" s="17" t="s">
        <v>80</v>
      </c>
      <c r="BK131" s="146">
        <f t="shared" si="29"/>
        <v>0</v>
      </c>
      <c r="BL131" s="17" t="s">
        <v>150</v>
      </c>
      <c r="BM131" s="145" t="s">
        <v>831</v>
      </c>
    </row>
    <row r="132" spans="2:65" s="1" customFormat="1" ht="16.350000000000001" customHeight="1">
      <c r="B132" s="132"/>
      <c r="C132" s="174" t="s">
        <v>392</v>
      </c>
      <c r="D132" s="174" t="s">
        <v>378</v>
      </c>
      <c r="E132" s="175" t="s">
        <v>832</v>
      </c>
      <c r="F132" s="176" t="s">
        <v>833</v>
      </c>
      <c r="G132" s="177" t="s">
        <v>197</v>
      </c>
      <c r="H132" s="178">
        <v>17.14</v>
      </c>
      <c r="I132" s="179"/>
      <c r="J132" s="180">
        <f t="shared" si="20"/>
        <v>0</v>
      </c>
      <c r="K132" s="181"/>
      <c r="L132" s="182"/>
      <c r="M132" s="183" t="s">
        <v>3</v>
      </c>
      <c r="N132" s="184" t="s">
        <v>43</v>
      </c>
      <c r="P132" s="143">
        <f t="shared" si="21"/>
        <v>0</v>
      </c>
      <c r="Q132" s="143">
        <v>0</v>
      </c>
      <c r="R132" s="143">
        <f t="shared" si="22"/>
        <v>0</v>
      </c>
      <c r="S132" s="143">
        <v>0</v>
      </c>
      <c r="T132" s="144">
        <f t="shared" si="23"/>
        <v>0</v>
      </c>
      <c r="AR132" s="145" t="s">
        <v>222</v>
      </c>
      <c r="AT132" s="145" t="s">
        <v>378</v>
      </c>
      <c r="AU132" s="145" t="s">
        <v>82</v>
      </c>
      <c r="AY132" s="17" t="s">
        <v>132</v>
      </c>
      <c r="BE132" s="146">
        <f t="shared" si="24"/>
        <v>0</v>
      </c>
      <c r="BF132" s="146">
        <f t="shared" si="25"/>
        <v>0</v>
      </c>
      <c r="BG132" s="146">
        <f t="shared" si="26"/>
        <v>0</v>
      </c>
      <c r="BH132" s="146">
        <f t="shared" si="27"/>
        <v>0</v>
      </c>
      <c r="BI132" s="146">
        <f t="shared" si="28"/>
        <v>0</v>
      </c>
      <c r="BJ132" s="17" t="s">
        <v>80</v>
      </c>
      <c r="BK132" s="146">
        <f t="shared" si="29"/>
        <v>0</v>
      </c>
      <c r="BL132" s="17" t="s">
        <v>150</v>
      </c>
      <c r="BM132" s="145" t="s">
        <v>834</v>
      </c>
    </row>
    <row r="133" spans="2:65" s="1" customFormat="1" ht="16.350000000000001" customHeight="1">
      <c r="B133" s="132"/>
      <c r="C133" s="174" t="s">
        <v>398</v>
      </c>
      <c r="D133" s="174" t="s">
        <v>378</v>
      </c>
      <c r="E133" s="175" t="s">
        <v>835</v>
      </c>
      <c r="F133" s="176" t="s">
        <v>836</v>
      </c>
      <c r="G133" s="177" t="s">
        <v>373</v>
      </c>
      <c r="H133" s="178">
        <v>17.14</v>
      </c>
      <c r="I133" s="179"/>
      <c r="J133" s="180">
        <f t="shared" si="20"/>
        <v>0</v>
      </c>
      <c r="K133" s="181"/>
      <c r="L133" s="182"/>
      <c r="M133" s="183" t="s">
        <v>3</v>
      </c>
      <c r="N133" s="184" t="s">
        <v>43</v>
      </c>
      <c r="P133" s="143">
        <f t="shared" si="21"/>
        <v>0</v>
      </c>
      <c r="Q133" s="143">
        <v>0</v>
      </c>
      <c r="R133" s="143">
        <f t="shared" si="22"/>
        <v>0</v>
      </c>
      <c r="S133" s="143">
        <v>0</v>
      </c>
      <c r="T133" s="144">
        <f t="shared" si="23"/>
        <v>0</v>
      </c>
      <c r="AR133" s="145" t="s">
        <v>222</v>
      </c>
      <c r="AT133" s="145" t="s">
        <v>378</v>
      </c>
      <c r="AU133" s="145" t="s">
        <v>82</v>
      </c>
      <c r="AY133" s="17" t="s">
        <v>132</v>
      </c>
      <c r="BE133" s="146">
        <f t="shared" si="24"/>
        <v>0</v>
      </c>
      <c r="BF133" s="146">
        <f t="shared" si="25"/>
        <v>0</v>
      </c>
      <c r="BG133" s="146">
        <f t="shared" si="26"/>
        <v>0</v>
      </c>
      <c r="BH133" s="146">
        <f t="shared" si="27"/>
        <v>0</v>
      </c>
      <c r="BI133" s="146">
        <f t="shared" si="28"/>
        <v>0</v>
      </c>
      <c r="BJ133" s="17" t="s">
        <v>80</v>
      </c>
      <c r="BK133" s="146">
        <f t="shared" si="29"/>
        <v>0</v>
      </c>
      <c r="BL133" s="17" t="s">
        <v>150</v>
      </c>
      <c r="BM133" s="145" t="s">
        <v>837</v>
      </c>
    </row>
    <row r="134" spans="2:65" s="1" customFormat="1" ht="23.4" customHeight="1">
      <c r="B134" s="132"/>
      <c r="C134" s="174" t="s">
        <v>838</v>
      </c>
      <c r="D134" s="174" t="s">
        <v>378</v>
      </c>
      <c r="E134" s="175" t="s">
        <v>839</v>
      </c>
      <c r="F134" s="176" t="s">
        <v>840</v>
      </c>
      <c r="G134" s="177" t="s">
        <v>373</v>
      </c>
      <c r="H134" s="178">
        <v>21.425000000000001</v>
      </c>
      <c r="I134" s="179"/>
      <c r="J134" s="180">
        <f t="shared" si="20"/>
        <v>0</v>
      </c>
      <c r="K134" s="181"/>
      <c r="L134" s="182"/>
      <c r="M134" s="183" t="s">
        <v>3</v>
      </c>
      <c r="N134" s="184" t="s">
        <v>43</v>
      </c>
      <c r="P134" s="143">
        <f t="shared" si="21"/>
        <v>0</v>
      </c>
      <c r="Q134" s="143">
        <v>0</v>
      </c>
      <c r="R134" s="143">
        <f t="shared" si="22"/>
        <v>0</v>
      </c>
      <c r="S134" s="143">
        <v>0</v>
      </c>
      <c r="T134" s="144">
        <f t="shared" si="23"/>
        <v>0</v>
      </c>
      <c r="AR134" s="145" t="s">
        <v>222</v>
      </c>
      <c r="AT134" s="145" t="s">
        <v>378</v>
      </c>
      <c r="AU134" s="145" t="s">
        <v>82</v>
      </c>
      <c r="AY134" s="17" t="s">
        <v>132</v>
      </c>
      <c r="BE134" s="146">
        <f t="shared" si="24"/>
        <v>0</v>
      </c>
      <c r="BF134" s="146">
        <f t="shared" si="25"/>
        <v>0</v>
      </c>
      <c r="BG134" s="146">
        <f t="shared" si="26"/>
        <v>0</v>
      </c>
      <c r="BH134" s="146">
        <f t="shared" si="27"/>
        <v>0</v>
      </c>
      <c r="BI134" s="146">
        <f t="shared" si="28"/>
        <v>0</v>
      </c>
      <c r="BJ134" s="17" t="s">
        <v>80</v>
      </c>
      <c r="BK134" s="146">
        <f t="shared" si="29"/>
        <v>0</v>
      </c>
      <c r="BL134" s="17" t="s">
        <v>150</v>
      </c>
      <c r="BM134" s="145" t="s">
        <v>841</v>
      </c>
    </row>
    <row r="135" spans="2:65" s="11" customFormat="1" ht="22.8" customHeight="1">
      <c r="B135" s="120"/>
      <c r="D135" s="121" t="s">
        <v>71</v>
      </c>
      <c r="E135" s="130" t="s">
        <v>842</v>
      </c>
      <c r="F135" s="130" t="s">
        <v>843</v>
      </c>
      <c r="I135" s="123"/>
      <c r="J135" s="131">
        <f>BK135</f>
        <v>0</v>
      </c>
      <c r="L135" s="120"/>
      <c r="M135" s="125"/>
      <c r="P135" s="126">
        <f>SUM(P136:P142)</f>
        <v>0</v>
      </c>
      <c r="R135" s="126">
        <f>SUM(R136:R142)</f>
        <v>0</v>
      </c>
      <c r="T135" s="127">
        <f>SUM(T136:T142)</f>
        <v>0</v>
      </c>
      <c r="AR135" s="121" t="s">
        <v>80</v>
      </c>
      <c r="AT135" s="128" t="s">
        <v>71</v>
      </c>
      <c r="AU135" s="128" t="s">
        <v>80</v>
      </c>
      <c r="AY135" s="121" t="s">
        <v>132</v>
      </c>
      <c r="BK135" s="129">
        <f>SUM(BK136:BK142)</f>
        <v>0</v>
      </c>
    </row>
    <row r="136" spans="2:65" s="1" customFormat="1" ht="16.350000000000001" customHeight="1">
      <c r="B136" s="132"/>
      <c r="C136" s="133" t="s">
        <v>844</v>
      </c>
      <c r="D136" s="133" t="s">
        <v>135</v>
      </c>
      <c r="E136" s="134" t="s">
        <v>780</v>
      </c>
      <c r="F136" s="135" t="s">
        <v>745</v>
      </c>
      <c r="G136" s="136" t="s">
        <v>190</v>
      </c>
      <c r="H136" s="137">
        <v>31</v>
      </c>
      <c r="I136" s="138"/>
      <c r="J136" s="139">
        <f t="shared" ref="J136:J142" si="30">ROUND(I136*H136,2)</f>
        <v>0</v>
      </c>
      <c r="K136" s="140"/>
      <c r="L136" s="32"/>
      <c r="M136" s="141" t="s">
        <v>3</v>
      </c>
      <c r="N136" s="142" t="s">
        <v>43</v>
      </c>
      <c r="P136" s="143">
        <f t="shared" ref="P136:P142" si="31">O136*H136</f>
        <v>0</v>
      </c>
      <c r="Q136" s="143">
        <v>0</v>
      </c>
      <c r="R136" s="143">
        <f t="shared" ref="R136:R142" si="32">Q136*H136</f>
        <v>0</v>
      </c>
      <c r="S136" s="143">
        <v>0</v>
      </c>
      <c r="T136" s="144">
        <f t="shared" ref="T136:T142" si="33">S136*H136</f>
        <v>0</v>
      </c>
      <c r="AR136" s="145" t="s">
        <v>150</v>
      </c>
      <c r="AT136" s="145" t="s">
        <v>135</v>
      </c>
      <c r="AU136" s="145" t="s">
        <v>82</v>
      </c>
      <c r="AY136" s="17" t="s">
        <v>132</v>
      </c>
      <c r="BE136" s="146">
        <f t="shared" ref="BE136:BE142" si="34">IF(N136="základní",J136,0)</f>
        <v>0</v>
      </c>
      <c r="BF136" s="146">
        <f t="shared" ref="BF136:BF142" si="35">IF(N136="snížená",J136,0)</f>
        <v>0</v>
      </c>
      <c r="BG136" s="146">
        <f t="shared" ref="BG136:BG142" si="36">IF(N136="zákl. přenesená",J136,0)</f>
        <v>0</v>
      </c>
      <c r="BH136" s="146">
        <f t="shared" ref="BH136:BH142" si="37">IF(N136="sníž. přenesená",J136,0)</f>
        <v>0</v>
      </c>
      <c r="BI136" s="146">
        <f t="shared" ref="BI136:BI142" si="38">IF(N136="nulová",J136,0)</f>
        <v>0</v>
      </c>
      <c r="BJ136" s="17" t="s">
        <v>80</v>
      </c>
      <c r="BK136" s="146">
        <f t="shared" ref="BK136:BK142" si="39">ROUND(I136*H136,2)</f>
        <v>0</v>
      </c>
      <c r="BL136" s="17" t="s">
        <v>150</v>
      </c>
      <c r="BM136" s="145" t="s">
        <v>845</v>
      </c>
    </row>
    <row r="137" spans="2:65" s="1" customFormat="1" ht="16.350000000000001" customHeight="1">
      <c r="B137" s="132"/>
      <c r="C137" s="133" t="s">
        <v>846</v>
      </c>
      <c r="D137" s="133" t="s">
        <v>135</v>
      </c>
      <c r="E137" s="134" t="s">
        <v>821</v>
      </c>
      <c r="F137" s="135" t="s">
        <v>822</v>
      </c>
      <c r="G137" s="136" t="s">
        <v>190</v>
      </c>
      <c r="H137" s="137">
        <v>31</v>
      </c>
      <c r="I137" s="138"/>
      <c r="J137" s="139">
        <f t="shared" si="30"/>
        <v>0</v>
      </c>
      <c r="K137" s="140"/>
      <c r="L137" s="32"/>
      <c r="M137" s="141" t="s">
        <v>3</v>
      </c>
      <c r="N137" s="142" t="s">
        <v>43</v>
      </c>
      <c r="P137" s="143">
        <f t="shared" si="31"/>
        <v>0</v>
      </c>
      <c r="Q137" s="143">
        <v>0</v>
      </c>
      <c r="R137" s="143">
        <f t="shared" si="32"/>
        <v>0</v>
      </c>
      <c r="S137" s="143">
        <v>0</v>
      </c>
      <c r="T137" s="144">
        <f t="shared" si="33"/>
        <v>0</v>
      </c>
      <c r="AR137" s="145" t="s">
        <v>150</v>
      </c>
      <c r="AT137" s="145" t="s">
        <v>135</v>
      </c>
      <c r="AU137" s="145" t="s">
        <v>82</v>
      </c>
      <c r="AY137" s="17" t="s">
        <v>132</v>
      </c>
      <c r="BE137" s="146">
        <f t="shared" si="34"/>
        <v>0</v>
      </c>
      <c r="BF137" s="146">
        <f t="shared" si="35"/>
        <v>0</v>
      </c>
      <c r="BG137" s="146">
        <f t="shared" si="36"/>
        <v>0</v>
      </c>
      <c r="BH137" s="146">
        <f t="shared" si="37"/>
        <v>0</v>
      </c>
      <c r="BI137" s="146">
        <f t="shared" si="38"/>
        <v>0</v>
      </c>
      <c r="BJ137" s="17" t="s">
        <v>80</v>
      </c>
      <c r="BK137" s="146">
        <f t="shared" si="39"/>
        <v>0</v>
      </c>
      <c r="BL137" s="17" t="s">
        <v>150</v>
      </c>
      <c r="BM137" s="145" t="s">
        <v>847</v>
      </c>
    </row>
    <row r="138" spans="2:65" s="1" customFormat="1" ht="16.350000000000001" customHeight="1">
      <c r="B138" s="132"/>
      <c r="C138" s="133" t="s">
        <v>848</v>
      </c>
      <c r="D138" s="133" t="s">
        <v>135</v>
      </c>
      <c r="E138" s="134" t="s">
        <v>824</v>
      </c>
      <c r="F138" s="135" t="s">
        <v>825</v>
      </c>
      <c r="G138" s="136" t="s">
        <v>190</v>
      </c>
      <c r="H138" s="137">
        <v>31</v>
      </c>
      <c r="I138" s="138"/>
      <c r="J138" s="139">
        <f t="shared" si="30"/>
        <v>0</v>
      </c>
      <c r="K138" s="140"/>
      <c r="L138" s="32"/>
      <c r="M138" s="141" t="s">
        <v>3</v>
      </c>
      <c r="N138" s="142" t="s">
        <v>43</v>
      </c>
      <c r="P138" s="143">
        <f t="shared" si="31"/>
        <v>0</v>
      </c>
      <c r="Q138" s="143">
        <v>0</v>
      </c>
      <c r="R138" s="143">
        <f t="shared" si="32"/>
        <v>0</v>
      </c>
      <c r="S138" s="143">
        <v>0</v>
      </c>
      <c r="T138" s="144">
        <f t="shared" si="33"/>
        <v>0</v>
      </c>
      <c r="AR138" s="145" t="s">
        <v>150</v>
      </c>
      <c r="AT138" s="145" t="s">
        <v>135</v>
      </c>
      <c r="AU138" s="145" t="s">
        <v>82</v>
      </c>
      <c r="AY138" s="17" t="s">
        <v>132</v>
      </c>
      <c r="BE138" s="146">
        <f t="shared" si="34"/>
        <v>0</v>
      </c>
      <c r="BF138" s="146">
        <f t="shared" si="35"/>
        <v>0</v>
      </c>
      <c r="BG138" s="146">
        <f t="shared" si="36"/>
        <v>0</v>
      </c>
      <c r="BH138" s="146">
        <f t="shared" si="37"/>
        <v>0</v>
      </c>
      <c r="BI138" s="146">
        <f t="shared" si="38"/>
        <v>0</v>
      </c>
      <c r="BJ138" s="17" t="s">
        <v>80</v>
      </c>
      <c r="BK138" s="146">
        <f t="shared" si="39"/>
        <v>0</v>
      </c>
      <c r="BL138" s="17" t="s">
        <v>150</v>
      </c>
      <c r="BM138" s="145" t="s">
        <v>849</v>
      </c>
    </row>
    <row r="139" spans="2:65" s="1" customFormat="1" ht="21" customHeight="1">
      <c r="B139" s="132"/>
      <c r="C139" s="133" t="s">
        <v>850</v>
      </c>
      <c r="D139" s="133" t="s">
        <v>135</v>
      </c>
      <c r="E139" s="134" t="s">
        <v>827</v>
      </c>
      <c r="F139" s="135" t="s">
        <v>828</v>
      </c>
      <c r="G139" s="136" t="s">
        <v>190</v>
      </c>
      <c r="H139" s="137">
        <v>93</v>
      </c>
      <c r="I139" s="138"/>
      <c r="J139" s="139">
        <f t="shared" si="30"/>
        <v>0</v>
      </c>
      <c r="K139" s="140"/>
      <c r="L139" s="32"/>
      <c r="M139" s="141" t="s">
        <v>3</v>
      </c>
      <c r="N139" s="142" t="s">
        <v>43</v>
      </c>
      <c r="P139" s="143">
        <f t="shared" si="31"/>
        <v>0</v>
      </c>
      <c r="Q139" s="143">
        <v>0</v>
      </c>
      <c r="R139" s="143">
        <f t="shared" si="32"/>
        <v>0</v>
      </c>
      <c r="S139" s="143">
        <v>0</v>
      </c>
      <c r="T139" s="144">
        <f t="shared" si="33"/>
        <v>0</v>
      </c>
      <c r="AR139" s="145" t="s">
        <v>150</v>
      </c>
      <c r="AT139" s="145" t="s">
        <v>135</v>
      </c>
      <c r="AU139" s="145" t="s">
        <v>82</v>
      </c>
      <c r="AY139" s="17" t="s">
        <v>132</v>
      </c>
      <c r="BE139" s="146">
        <f t="shared" si="34"/>
        <v>0</v>
      </c>
      <c r="BF139" s="146">
        <f t="shared" si="35"/>
        <v>0</v>
      </c>
      <c r="BG139" s="146">
        <f t="shared" si="36"/>
        <v>0</v>
      </c>
      <c r="BH139" s="146">
        <f t="shared" si="37"/>
        <v>0</v>
      </c>
      <c r="BI139" s="146">
        <f t="shared" si="38"/>
        <v>0</v>
      </c>
      <c r="BJ139" s="17" t="s">
        <v>80</v>
      </c>
      <c r="BK139" s="146">
        <f t="shared" si="39"/>
        <v>0</v>
      </c>
      <c r="BL139" s="17" t="s">
        <v>150</v>
      </c>
      <c r="BM139" s="145" t="s">
        <v>851</v>
      </c>
    </row>
    <row r="140" spans="2:65" s="1" customFormat="1" ht="16.350000000000001" customHeight="1">
      <c r="B140" s="132"/>
      <c r="C140" s="133" t="s">
        <v>852</v>
      </c>
      <c r="D140" s="133" t="s">
        <v>135</v>
      </c>
      <c r="E140" s="134" t="s">
        <v>794</v>
      </c>
      <c r="F140" s="135" t="s">
        <v>830</v>
      </c>
      <c r="G140" s="136" t="s">
        <v>197</v>
      </c>
      <c r="H140" s="137">
        <v>0.62</v>
      </c>
      <c r="I140" s="138"/>
      <c r="J140" s="139">
        <f t="shared" si="30"/>
        <v>0</v>
      </c>
      <c r="K140" s="140"/>
      <c r="L140" s="32"/>
      <c r="M140" s="141" t="s">
        <v>3</v>
      </c>
      <c r="N140" s="142" t="s">
        <v>43</v>
      </c>
      <c r="P140" s="143">
        <f t="shared" si="31"/>
        <v>0</v>
      </c>
      <c r="Q140" s="143">
        <v>0</v>
      </c>
      <c r="R140" s="143">
        <f t="shared" si="32"/>
        <v>0</v>
      </c>
      <c r="S140" s="143">
        <v>0</v>
      </c>
      <c r="T140" s="144">
        <f t="shared" si="33"/>
        <v>0</v>
      </c>
      <c r="AR140" s="145" t="s">
        <v>150</v>
      </c>
      <c r="AT140" s="145" t="s">
        <v>135</v>
      </c>
      <c r="AU140" s="145" t="s">
        <v>82</v>
      </c>
      <c r="AY140" s="17" t="s">
        <v>132</v>
      </c>
      <c r="BE140" s="146">
        <f t="shared" si="34"/>
        <v>0</v>
      </c>
      <c r="BF140" s="146">
        <f t="shared" si="35"/>
        <v>0</v>
      </c>
      <c r="BG140" s="146">
        <f t="shared" si="36"/>
        <v>0</v>
      </c>
      <c r="BH140" s="146">
        <f t="shared" si="37"/>
        <v>0</v>
      </c>
      <c r="BI140" s="146">
        <f t="shared" si="38"/>
        <v>0</v>
      </c>
      <c r="BJ140" s="17" t="s">
        <v>80</v>
      </c>
      <c r="BK140" s="146">
        <f t="shared" si="39"/>
        <v>0</v>
      </c>
      <c r="BL140" s="17" t="s">
        <v>150</v>
      </c>
      <c r="BM140" s="145" t="s">
        <v>853</v>
      </c>
    </row>
    <row r="141" spans="2:65" s="1" customFormat="1" ht="16.350000000000001" customHeight="1">
      <c r="B141" s="132"/>
      <c r="C141" s="174" t="s">
        <v>854</v>
      </c>
      <c r="D141" s="174" t="s">
        <v>378</v>
      </c>
      <c r="E141" s="175" t="s">
        <v>832</v>
      </c>
      <c r="F141" s="176" t="s">
        <v>833</v>
      </c>
      <c r="G141" s="177" t="s">
        <v>197</v>
      </c>
      <c r="H141" s="178">
        <v>0.62</v>
      </c>
      <c r="I141" s="179"/>
      <c r="J141" s="180">
        <f t="shared" si="30"/>
        <v>0</v>
      </c>
      <c r="K141" s="181"/>
      <c r="L141" s="182"/>
      <c r="M141" s="183" t="s">
        <v>3</v>
      </c>
      <c r="N141" s="184" t="s">
        <v>43</v>
      </c>
      <c r="P141" s="143">
        <f t="shared" si="31"/>
        <v>0</v>
      </c>
      <c r="Q141" s="143">
        <v>0</v>
      </c>
      <c r="R141" s="143">
        <f t="shared" si="32"/>
        <v>0</v>
      </c>
      <c r="S141" s="143">
        <v>0</v>
      </c>
      <c r="T141" s="144">
        <f t="shared" si="33"/>
        <v>0</v>
      </c>
      <c r="AR141" s="145" t="s">
        <v>222</v>
      </c>
      <c r="AT141" s="145" t="s">
        <v>378</v>
      </c>
      <c r="AU141" s="145" t="s">
        <v>82</v>
      </c>
      <c r="AY141" s="17" t="s">
        <v>132</v>
      </c>
      <c r="BE141" s="146">
        <f t="shared" si="34"/>
        <v>0</v>
      </c>
      <c r="BF141" s="146">
        <f t="shared" si="35"/>
        <v>0</v>
      </c>
      <c r="BG141" s="146">
        <f t="shared" si="36"/>
        <v>0</v>
      </c>
      <c r="BH141" s="146">
        <f t="shared" si="37"/>
        <v>0</v>
      </c>
      <c r="BI141" s="146">
        <f t="shared" si="38"/>
        <v>0</v>
      </c>
      <c r="BJ141" s="17" t="s">
        <v>80</v>
      </c>
      <c r="BK141" s="146">
        <f t="shared" si="39"/>
        <v>0</v>
      </c>
      <c r="BL141" s="17" t="s">
        <v>150</v>
      </c>
      <c r="BM141" s="145" t="s">
        <v>855</v>
      </c>
    </row>
    <row r="142" spans="2:65" s="1" customFormat="1" ht="23.4" customHeight="1">
      <c r="B142" s="132"/>
      <c r="C142" s="174" t="s">
        <v>856</v>
      </c>
      <c r="D142" s="174" t="s">
        <v>378</v>
      </c>
      <c r="E142" s="175" t="s">
        <v>857</v>
      </c>
      <c r="F142" s="176" t="s">
        <v>858</v>
      </c>
      <c r="G142" s="177" t="s">
        <v>373</v>
      </c>
      <c r="H142" s="178">
        <v>0.248</v>
      </c>
      <c r="I142" s="179"/>
      <c r="J142" s="180">
        <f t="shared" si="30"/>
        <v>0</v>
      </c>
      <c r="K142" s="181"/>
      <c r="L142" s="182"/>
      <c r="M142" s="191" t="s">
        <v>3</v>
      </c>
      <c r="N142" s="192" t="s">
        <v>43</v>
      </c>
      <c r="O142" s="149"/>
      <c r="P142" s="150">
        <f t="shared" si="31"/>
        <v>0</v>
      </c>
      <c r="Q142" s="150">
        <v>0</v>
      </c>
      <c r="R142" s="150">
        <f t="shared" si="32"/>
        <v>0</v>
      </c>
      <c r="S142" s="150">
        <v>0</v>
      </c>
      <c r="T142" s="151">
        <f t="shared" si="33"/>
        <v>0</v>
      </c>
      <c r="AR142" s="145" t="s">
        <v>222</v>
      </c>
      <c r="AT142" s="145" t="s">
        <v>378</v>
      </c>
      <c r="AU142" s="145" t="s">
        <v>82</v>
      </c>
      <c r="AY142" s="17" t="s">
        <v>132</v>
      </c>
      <c r="BE142" s="146">
        <f t="shared" si="34"/>
        <v>0</v>
      </c>
      <c r="BF142" s="146">
        <f t="shared" si="35"/>
        <v>0</v>
      </c>
      <c r="BG142" s="146">
        <f t="shared" si="36"/>
        <v>0</v>
      </c>
      <c r="BH142" s="146">
        <f t="shared" si="37"/>
        <v>0</v>
      </c>
      <c r="BI142" s="146">
        <f t="shared" si="38"/>
        <v>0</v>
      </c>
      <c r="BJ142" s="17" t="s">
        <v>80</v>
      </c>
      <c r="BK142" s="146">
        <f t="shared" si="39"/>
        <v>0</v>
      </c>
      <c r="BL142" s="17" t="s">
        <v>150</v>
      </c>
      <c r="BM142" s="145" t="s">
        <v>859</v>
      </c>
    </row>
    <row r="143" spans="2:65" s="1" customFormat="1" ht="6.9" customHeight="1">
      <c r="B143" s="41"/>
      <c r="C143" s="42"/>
      <c r="D143" s="42"/>
      <c r="E143" s="42"/>
      <c r="F143" s="42"/>
      <c r="G143" s="42"/>
      <c r="H143" s="42"/>
      <c r="I143" s="42"/>
      <c r="J143" s="42"/>
      <c r="K143" s="42"/>
      <c r="L143" s="32"/>
    </row>
  </sheetData>
  <autoFilter ref="C84:K142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H50"/>
  <sheetViews>
    <sheetView showGridLines="0" workbookViewId="0">
      <selection activeCell="D41" sqref="D41"/>
    </sheetView>
  </sheetViews>
  <sheetFormatPr defaultRowHeight="10.199999999999999"/>
  <cols>
    <col min="1" max="1" width="7.85546875" customWidth="1"/>
    <col min="2" max="2" width="1.5703125" customWidth="1"/>
    <col min="3" max="3" width="23.5703125" customWidth="1"/>
    <col min="4" max="4" width="71.7109375" customWidth="1"/>
    <col min="5" max="5" width="12.5703125" customWidth="1"/>
    <col min="6" max="6" width="19" customWidth="1"/>
    <col min="7" max="7" width="1.5703125" customWidth="1"/>
    <col min="8" max="8" width="7.85546875" customWidth="1"/>
  </cols>
  <sheetData>
    <row r="1" spans="2:8" ht="11.25" customHeight="1"/>
    <row r="2" spans="2:8" ht="36.9" customHeight="1"/>
    <row r="3" spans="2:8" ht="6.9" customHeight="1">
      <c r="B3" s="18"/>
      <c r="C3" s="19"/>
      <c r="D3" s="19"/>
      <c r="E3" s="19"/>
      <c r="F3" s="19"/>
      <c r="G3" s="19"/>
      <c r="H3" s="20"/>
    </row>
    <row r="4" spans="2:8" ht="24.9" customHeight="1">
      <c r="B4" s="20"/>
      <c r="C4" s="21" t="s">
        <v>860</v>
      </c>
      <c r="H4" s="20"/>
    </row>
    <row r="5" spans="2:8" ht="12" customHeight="1">
      <c r="B5" s="20"/>
      <c r="C5" s="24" t="s">
        <v>14</v>
      </c>
      <c r="D5" s="296" t="s">
        <v>15</v>
      </c>
      <c r="E5" s="281"/>
      <c r="F5" s="281"/>
      <c r="H5" s="20"/>
    </row>
    <row r="6" spans="2:8" ht="36.9" customHeight="1">
      <c r="B6" s="20"/>
      <c r="C6" s="26" t="s">
        <v>17</v>
      </c>
      <c r="D6" s="293" t="s">
        <v>18</v>
      </c>
      <c r="E6" s="281"/>
      <c r="F6" s="281"/>
      <c r="H6" s="20"/>
    </row>
    <row r="7" spans="2:8" ht="16.350000000000001" customHeight="1">
      <c r="B7" s="20"/>
      <c r="C7" s="27" t="s">
        <v>23</v>
      </c>
      <c r="D7" s="49" t="str">
        <f>'Rekapitulace stavby'!AN8</f>
        <v>18. 5. 2023</v>
      </c>
      <c r="H7" s="20"/>
    </row>
    <row r="8" spans="2:8" s="1" customFormat="1" ht="10.8" customHeight="1">
      <c r="B8" s="32"/>
      <c r="H8" s="32"/>
    </row>
    <row r="9" spans="2:8" s="10" customFormat="1" ht="29.25" customHeight="1">
      <c r="B9" s="111"/>
      <c r="C9" s="112" t="s">
        <v>53</v>
      </c>
      <c r="D9" s="113" t="s">
        <v>54</v>
      </c>
      <c r="E9" s="113" t="s">
        <v>118</v>
      </c>
      <c r="F9" s="114" t="s">
        <v>861</v>
      </c>
      <c r="H9" s="111"/>
    </row>
    <row r="10" spans="2:8" s="1" customFormat="1" ht="26.4" customHeight="1">
      <c r="B10" s="32"/>
      <c r="C10" s="193" t="s">
        <v>862</v>
      </c>
      <c r="D10" s="193" t="s">
        <v>88</v>
      </c>
      <c r="H10" s="32"/>
    </row>
    <row r="11" spans="2:8" s="1" customFormat="1" ht="16.8" customHeight="1">
      <c r="B11" s="32"/>
      <c r="C11" s="194" t="s">
        <v>161</v>
      </c>
      <c r="D11" s="195" t="s">
        <v>162</v>
      </c>
      <c r="E11" s="196" t="s">
        <v>3</v>
      </c>
      <c r="F11" s="197">
        <v>108</v>
      </c>
      <c r="H11" s="32"/>
    </row>
    <row r="12" spans="2:8" s="1" customFormat="1" ht="16.8" customHeight="1">
      <c r="B12" s="32"/>
      <c r="C12" s="198" t="s">
        <v>3</v>
      </c>
      <c r="D12" s="198" t="s">
        <v>199</v>
      </c>
      <c r="E12" s="17" t="s">
        <v>3</v>
      </c>
      <c r="F12" s="199">
        <v>108</v>
      </c>
      <c r="H12" s="32"/>
    </row>
    <row r="13" spans="2:8" s="1" customFormat="1" ht="16.8" customHeight="1">
      <c r="B13" s="32"/>
      <c r="C13" s="198" t="s">
        <v>161</v>
      </c>
      <c r="D13" s="198" t="s">
        <v>194</v>
      </c>
      <c r="E13" s="17" t="s">
        <v>3</v>
      </c>
      <c r="F13" s="199">
        <v>108</v>
      </c>
      <c r="H13" s="32"/>
    </row>
    <row r="14" spans="2:8" s="1" customFormat="1" ht="16.8" customHeight="1">
      <c r="B14" s="32"/>
      <c r="C14" s="200" t="s">
        <v>863</v>
      </c>
      <c r="H14" s="32"/>
    </row>
    <row r="15" spans="2:8" s="1" customFormat="1" ht="20.399999999999999">
      <c r="B15" s="32"/>
      <c r="C15" s="198" t="s">
        <v>195</v>
      </c>
      <c r="D15" s="198" t="s">
        <v>196</v>
      </c>
      <c r="E15" s="17" t="s">
        <v>197</v>
      </c>
      <c r="F15" s="199">
        <v>108</v>
      </c>
      <c r="H15" s="32"/>
    </row>
    <row r="16" spans="2:8" s="1" customFormat="1" ht="30.6">
      <c r="B16" s="32"/>
      <c r="C16" s="198" t="s">
        <v>204</v>
      </c>
      <c r="D16" s="198" t="s">
        <v>205</v>
      </c>
      <c r="E16" s="17" t="s">
        <v>197</v>
      </c>
      <c r="F16" s="199">
        <v>117.6</v>
      </c>
      <c r="H16" s="32"/>
    </row>
    <row r="17" spans="2:8" s="1" customFormat="1" ht="16.8" customHeight="1">
      <c r="B17" s="32"/>
      <c r="C17" s="194" t="s">
        <v>164</v>
      </c>
      <c r="D17" s="195" t="s">
        <v>165</v>
      </c>
      <c r="E17" s="196" t="s">
        <v>3</v>
      </c>
      <c r="F17" s="197">
        <v>117.6</v>
      </c>
      <c r="H17" s="32"/>
    </row>
    <row r="18" spans="2:8" s="1" customFormat="1" ht="16.8" customHeight="1">
      <c r="B18" s="32"/>
      <c r="C18" s="198" t="s">
        <v>3</v>
      </c>
      <c r="D18" s="198" t="s">
        <v>207</v>
      </c>
      <c r="E18" s="17" t="s">
        <v>3</v>
      </c>
      <c r="F18" s="199">
        <v>117.6</v>
      </c>
      <c r="H18" s="32"/>
    </row>
    <row r="19" spans="2:8" s="1" customFormat="1" ht="16.8" customHeight="1">
      <c r="B19" s="32"/>
      <c r="C19" s="198" t="s">
        <v>164</v>
      </c>
      <c r="D19" s="198" t="s">
        <v>194</v>
      </c>
      <c r="E19" s="17" t="s">
        <v>3</v>
      </c>
      <c r="F19" s="199">
        <v>117.6</v>
      </c>
      <c r="H19" s="32"/>
    </row>
    <row r="20" spans="2:8" s="1" customFormat="1" ht="16.8" customHeight="1">
      <c r="B20" s="32"/>
      <c r="C20" s="200" t="s">
        <v>863</v>
      </c>
      <c r="H20" s="32"/>
    </row>
    <row r="21" spans="2:8" s="1" customFormat="1" ht="30.6">
      <c r="B21" s="32"/>
      <c r="C21" s="198" t="s">
        <v>204</v>
      </c>
      <c r="D21" s="198" t="s">
        <v>205</v>
      </c>
      <c r="E21" s="17" t="s">
        <v>197</v>
      </c>
      <c r="F21" s="199">
        <v>117.6</v>
      </c>
      <c r="H21" s="32"/>
    </row>
    <row r="22" spans="2:8" s="1" customFormat="1" ht="20.399999999999999">
      <c r="B22" s="32"/>
      <c r="C22" s="198" t="s">
        <v>208</v>
      </c>
      <c r="D22" s="198" t="s">
        <v>209</v>
      </c>
      <c r="E22" s="17" t="s">
        <v>197</v>
      </c>
      <c r="F22" s="199">
        <v>117.6</v>
      </c>
      <c r="H22" s="32"/>
    </row>
    <row r="23" spans="2:8" s="1" customFormat="1" ht="16.8" customHeight="1">
      <c r="B23" s="32"/>
      <c r="C23" s="194" t="s">
        <v>167</v>
      </c>
      <c r="D23" s="195" t="s">
        <v>168</v>
      </c>
      <c r="E23" s="196" t="s">
        <v>3</v>
      </c>
      <c r="F23" s="197">
        <v>9.6</v>
      </c>
      <c r="H23" s="32"/>
    </row>
    <row r="24" spans="2:8" s="1" customFormat="1" ht="16.8" customHeight="1">
      <c r="B24" s="32"/>
      <c r="C24" s="198" t="s">
        <v>3</v>
      </c>
      <c r="D24" s="198" t="s">
        <v>203</v>
      </c>
      <c r="E24" s="17" t="s">
        <v>3</v>
      </c>
      <c r="F24" s="199">
        <v>9.6</v>
      </c>
      <c r="H24" s="32"/>
    </row>
    <row r="25" spans="2:8" s="1" customFormat="1" ht="16.8" customHeight="1">
      <c r="B25" s="32"/>
      <c r="C25" s="198" t="s">
        <v>167</v>
      </c>
      <c r="D25" s="198" t="s">
        <v>194</v>
      </c>
      <c r="E25" s="17" t="s">
        <v>3</v>
      </c>
      <c r="F25" s="199">
        <v>9.6</v>
      </c>
      <c r="H25" s="32"/>
    </row>
    <row r="26" spans="2:8" s="1" customFormat="1" ht="16.8" customHeight="1">
      <c r="B26" s="32"/>
      <c r="C26" s="200" t="s">
        <v>863</v>
      </c>
      <c r="H26" s="32"/>
    </row>
    <row r="27" spans="2:8" s="1" customFormat="1" ht="20.399999999999999">
      <c r="B27" s="32"/>
      <c r="C27" s="198" t="s">
        <v>200</v>
      </c>
      <c r="D27" s="198" t="s">
        <v>201</v>
      </c>
      <c r="E27" s="17" t="s">
        <v>197</v>
      </c>
      <c r="F27" s="199">
        <v>9.6</v>
      </c>
      <c r="H27" s="32"/>
    </row>
    <row r="28" spans="2:8" s="1" customFormat="1" ht="30.6">
      <c r="B28" s="32"/>
      <c r="C28" s="198" t="s">
        <v>204</v>
      </c>
      <c r="D28" s="198" t="s">
        <v>205</v>
      </c>
      <c r="E28" s="17" t="s">
        <v>197</v>
      </c>
      <c r="F28" s="199">
        <v>117.6</v>
      </c>
      <c r="H28" s="32"/>
    </row>
    <row r="29" spans="2:8" s="1" customFormat="1" ht="26.4" customHeight="1">
      <c r="B29" s="32"/>
      <c r="C29" s="193" t="s">
        <v>864</v>
      </c>
      <c r="D29" s="193" t="s">
        <v>92</v>
      </c>
      <c r="H29" s="32"/>
    </row>
    <row r="30" spans="2:8" s="1" customFormat="1" ht="16.8" customHeight="1">
      <c r="B30" s="32"/>
      <c r="C30" s="194" t="s">
        <v>161</v>
      </c>
      <c r="D30" s="195" t="s">
        <v>162</v>
      </c>
      <c r="E30" s="196" t="s">
        <v>3</v>
      </c>
      <c r="F30" s="197">
        <v>105</v>
      </c>
      <c r="H30" s="32"/>
    </row>
    <row r="31" spans="2:8" s="1" customFormat="1" ht="16.8" customHeight="1">
      <c r="B31" s="32"/>
      <c r="C31" s="198" t="s">
        <v>3</v>
      </c>
      <c r="D31" s="198" t="s">
        <v>458</v>
      </c>
      <c r="E31" s="17" t="s">
        <v>3</v>
      </c>
      <c r="F31" s="199">
        <v>105</v>
      </c>
      <c r="H31" s="32"/>
    </row>
    <row r="32" spans="2:8" s="1" customFormat="1" ht="16.8" customHeight="1">
      <c r="B32" s="32"/>
      <c r="C32" s="198" t="s">
        <v>161</v>
      </c>
      <c r="D32" s="198" t="s">
        <v>194</v>
      </c>
      <c r="E32" s="17" t="s">
        <v>3</v>
      </c>
      <c r="F32" s="199">
        <v>105</v>
      </c>
      <c r="H32" s="32"/>
    </row>
    <row r="33" spans="2:8" s="1" customFormat="1" ht="16.8" customHeight="1">
      <c r="B33" s="32"/>
      <c r="C33" s="200" t="s">
        <v>863</v>
      </c>
      <c r="H33" s="32"/>
    </row>
    <row r="34" spans="2:8" s="1" customFormat="1" ht="20.399999999999999">
      <c r="B34" s="32"/>
      <c r="C34" s="198" t="s">
        <v>455</v>
      </c>
      <c r="D34" s="198" t="s">
        <v>456</v>
      </c>
      <c r="E34" s="17" t="s">
        <v>197</v>
      </c>
      <c r="F34" s="199">
        <v>105</v>
      </c>
      <c r="H34" s="32"/>
    </row>
    <row r="35" spans="2:8" s="1" customFormat="1" ht="30.6">
      <c r="B35" s="32"/>
      <c r="C35" s="198" t="s">
        <v>204</v>
      </c>
      <c r="D35" s="198" t="s">
        <v>205</v>
      </c>
      <c r="E35" s="17" t="s">
        <v>197</v>
      </c>
      <c r="F35" s="199">
        <v>105</v>
      </c>
      <c r="H35" s="32"/>
    </row>
    <row r="36" spans="2:8" s="1" customFormat="1" ht="16.8" customHeight="1">
      <c r="B36" s="32"/>
      <c r="C36" s="194" t="s">
        <v>164</v>
      </c>
      <c r="D36" s="195" t="s">
        <v>165</v>
      </c>
      <c r="E36" s="196" t="s">
        <v>3</v>
      </c>
      <c r="F36" s="197">
        <v>105</v>
      </c>
      <c r="H36" s="32"/>
    </row>
    <row r="37" spans="2:8" s="1" customFormat="1" ht="16.8" customHeight="1">
      <c r="B37" s="32"/>
      <c r="C37" s="198" t="s">
        <v>3</v>
      </c>
      <c r="D37" s="198" t="s">
        <v>161</v>
      </c>
      <c r="E37" s="17" t="s">
        <v>3</v>
      </c>
      <c r="F37" s="199">
        <v>105</v>
      </c>
      <c r="H37" s="32"/>
    </row>
    <row r="38" spans="2:8" s="1" customFormat="1" ht="16.8" customHeight="1">
      <c r="B38" s="32"/>
      <c r="C38" s="198" t="s">
        <v>164</v>
      </c>
      <c r="D38" s="198" t="s">
        <v>194</v>
      </c>
      <c r="E38" s="17" t="s">
        <v>3</v>
      </c>
      <c r="F38" s="199">
        <v>105</v>
      </c>
      <c r="H38" s="32"/>
    </row>
    <row r="39" spans="2:8" s="1" customFormat="1" ht="16.8" customHeight="1">
      <c r="B39" s="32"/>
      <c r="C39" s="200" t="s">
        <v>863</v>
      </c>
      <c r="H39" s="32"/>
    </row>
    <row r="40" spans="2:8" s="1" customFormat="1" ht="30.6">
      <c r="B40" s="32"/>
      <c r="C40" s="198" t="s">
        <v>204</v>
      </c>
      <c r="D40" s="198" t="s">
        <v>205</v>
      </c>
      <c r="E40" s="17" t="s">
        <v>197</v>
      </c>
      <c r="F40" s="199">
        <v>105</v>
      </c>
      <c r="H40" s="32"/>
    </row>
    <row r="41" spans="2:8" s="1" customFormat="1" ht="20.399999999999999">
      <c r="B41" s="32"/>
      <c r="C41" s="198" t="s">
        <v>208</v>
      </c>
      <c r="D41" s="198" t="s">
        <v>209</v>
      </c>
      <c r="E41" s="17" t="s">
        <v>197</v>
      </c>
      <c r="F41" s="199">
        <v>105</v>
      </c>
      <c r="H41" s="32"/>
    </row>
    <row r="42" spans="2:8" s="1" customFormat="1" ht="26.4" customHeight="1">
      <c r="B42" s="32"/>
      <c r="C42" s="193" t="s">
        <v>865</v>
      </c>
      <c r="D42" s="193" t="s">
        <v>99</v>
      </c>
      <c r="H42" s="32"/>
    </row>
    <row r="43" spans="2:8" s="1" customFormat="1" ht="16.8" customHeight="1">
      <c r="B43" s="32"/>
      <c r="C43" s="194" t="s">
        <v>461</v>
      </c>
      <c r="D43" s="195" t="s">
        <v>462</v>
      </c>
      <c r="E43" s="196" t="s">
        <v>3</v>
      </c>
      <c r="F43" s="197">
        <v>24</v>
      </c>
      <c r="H43" s="32"/>
    </row>
    <row r="44" spans="2:8" s="1" customFormat="1" ht="16.8" customHeight="1">
      <c r="B44" s="32"/>
      <c r="C44" s="200" t="s">
        <v>863</v>
      </c>
      <c r="H44" s="32"/>
    </row>
    <row r="45" spans="2:8" s="1" customFormat="1" ht="20.399999999999999">
      <c r="B45" s="32"/>
      <c r="C45" s="198" t="s">
        <v>494</v>
      </c>
      <c r="D45" s="198" t="s">
        <v>495</v>
      </c>
      <c r="E45" s="17" t="s">
        <v>243</v>
      </c>
      <c r="F45" s="199">
        <v>60.47</v>
      </c>
      <c r="H45" s="32"/>
    </row>
    <row r="46" spans="2:8" s="1" customFormat="1" ht="16.8" customHeight="1">
      <c r="B46" s="32"/>
      <c r="C46" s="194" t="s">
        <v>463</v>
      </c>
      <c r="D46" s="195" t="s">
        <v>464</v>
      </c>
      <c r="E46" s="196" t="s">
        <v>3</v>
      </c>
      <c r="F46" s="197">
        <v>68</v>
      </c>
      <c r="H46" s="32"/>
    </row>
    <row r="47" spans="2:8" s="1" customFormat="1" ht="16.8" customHeight="1">
      <c r="B47" s="32"/>
      <c r="C47" s="200" t="s">
        <v>863</v>
      </c>
      <c r="H47" s="32"/>
    </row>
    <row r="48" spans="2:8" s="1" customFormat="1" ht="20.399999999999999">
      <c r="B48" s="32"/>
      <c r="C48" s="198" t="s">
        <v>337</v>
      </c>
      <c r="D48" s="198" t="s">
        <v>338</v>
      </c>
      <c r="E48" s="17" t="s">
        <v>190</v>
      </c>
      <c r="F48" s="199">
        <v>136</v>
      </c>
      <c r="H48" s="32"/>
    </row>
    <row r="49" spans="2:8" s="1" customFormat="1" ht="7.35" customHeight="1">
      <c r="B49" s="41"/>
      <c r="C49" s="42"/>
      <c r="D49" s="42"/>
      <c r="E49" s="42"/>
      <c r="F49" s="42"/>
      <c r="G49" s="42"/>
      <c r="H49" s="32"/>
    </row>
    <row r="50" spans="2:8" s="1" customFormat="1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140625" style="201" customWidth="1"/>
    <col min="2" max="2" width="1.5703125" style="201" customWidth="1"/>
    <col min="3" max="4" width="4.85546875" style="201" customWidth="1"/>
    <col min="5" max="5" width="11.5703125" style="201" customWidth="1"/>
    <col min="6" max="6" width="9" style="201" customWidth="1"/>
    <col min="7" max="7" width="4.85546875" style="201" customWidth="1"/>
    <col min="8" max="8" width="77.7109375" style="201" customWidth="1"/>
    <col min="9" max="10" width="19.85546875" style="201" customWidth="1"/>
    <col min="11" max="11" width="1.5703125" style="201" customWidth="1"/>
  </cols>
  <sheetData>
    <row r="1" spans="2:11" customFormat="1" ht="37.5" customHeight="1"/>
    <row r="2" spans="2:1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5" customFormat="1" ht="45" customHeight="1">
      <c r="B3" s="205"/>
      <c r="C3" s="327" t="s">
        <v>866</v>
      </c>
      <c r="D3" s="327"/>
      <c r="E3" s="327"/>
      <c r="F3" s="327"/>
      <c r="G3" s="327"/>
      <c r="H3" s="327"/>
      <c r="I3" s="327"/>
      <c r="J3" s="327"/>
      <c r="K3" s="206"/>
    </row>
    <row r="4" spans="2:11" customFormat="1" ht="25.5" customHeight="1">
      <c r="B4" s="207"/>
      <c r="C4" s="328" t="s">
        <v>867</v>
      </c>
      <c r="D4" s="328"/>
      <c r="E4" s="328"/>
      <c r="F4" s="328"/>
      <c r="G4" s="328"/>
      <c r="H4" s="328"/>
      <c r="I4" s="328"/>
      <c r="J4" s="328"/>
      <c r="K4" s="208"/>
    </row>
    <row r="5" spans="2:1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customFormat="1" ht="15" customHeight="1">
      <c r="B6" s="207"/>
      <c r="C6" s="326" t="s">
        <v>868</v>
      </c>
      <c r="D6" s="326"/>
      <c r="E6" s="326"/>
      <c r="F6" s="326"/>
      <c r="G6" s="326"/>
      <c r="H6" s="326"/>
      <c r="I6" s="326"/>
      <c r="J6" s="326"/>
      <c r="K6" s="208"/>
    </row>
    <row r="7" spans="2:11" customFormat="1" ht="15" customHeight="1">
      <c r="B7" s="211"/>
      <c r="C7" s="326" t="s">
        <v>869</v>
      </c>
      <c r="D7" s="326"/>
      <c r="E7" s="326"/>
      <c r="F7" s="326"/>
      <c r="G7" s="326"/>
      <c r="H7" s="326"/>
      <c r="I7" s="326"/>
      <c r="J7" s="326"/>
      <c r="K7" s="208"/>
    </row>
    <row r="8" spans="2:1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customFormat="1" ht="15" customHeight="1">
      <c r="B9" s="211"/>
      <c r="C9" s="326" t="s">
        <v>870</v>
      </c>
      <c r="D9" s="326"/>
      <c r="E9" s="326"/>
      <c r="F9" s="326"/>
      <c r="G9" s="326"/>
      <c r="H9" s="326"/>
      <c r="I9" s="326"/>
      <c r="J9" s="326"/>
      <c r="K9" s="208"/>
    </row>
    <row r="10" spans="2:11" customFormat="1" ht="15" customHeight="1">
      <c r="B10" s="211"/>
      <c r="C10" s="210"/>
      <c r="D10" s="326" t="s">
        <v>871</v>
      </c>
      <c r="E10" s="326"/>
      <c r="F10" s="326"/>
      <c r="G10" s="326"/>
      <c r="H10" s="326"/>
      <c r="I10" s="326"/>
      <c r="J10" s="326"/>
      <c r="K10" s="208"/>
    </row>
    <row r="11" spans="2:11" customFormat="1" ht="15" customHeight="1">
      <c r="B11" s="211"/>
      <c r="C11" s="212"/>
      <c r="D11" s="326" t="s">
        <v>872</v>
      </c>
      <c r="E11" s="326"/>
      <c r="F11" s="326"/>
      <c r="G11" s="326"/>
      <c r="H11" s="326"/>
      <c r="I11" s="326"/>
      <c r="J11" s="326"/>
      <c r="K11" s="208"/>
    </row>
    <row r="12" spans="2:1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customFormat="1" ht="15" customHeight="1">
      <c r="B13" s="211"/>
      <c r="C13" s="212"/>
      <c r="D13" s="213" t="s">
        <v>873</v>
      </c>
      <c r="E13" s="210"/>
      <c r="F13" s="210"/>
      <c r="G13" s="210"/>
      <c r="H13" s="210"/>
      <c r="I13" s="210"/>
      <c r="J13" s="210"/>
      <c r="K13" s="208"/>
    </row>
    <row r="14" spans="2:1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customFormat="1" ht="15" customHeight="1">
      <c r="B15" s="211"/>
      <c r="C15" s="212"/>
      <c r="D15" s="326" t="s">
        <v>874</v>
      </c>
      <c r="E15" s="326"/>
      <c r="F15" s="326"/>
      <c r="G15" s="326"/>
      <c r="H15" s="326"/>
      <c r="I15" s="326"/>
      <c r="J15" s="326"/>
      <c r="K15" s="208"/>
    </row>
    <row r="16" spans="2:11" customFormat="1" ht="15" customHeight="1">
      <c r="B16" s="211"/>
      <c r="C16" s="212"/>
      <c r="D16" s="326" t="s">
        <v>875</v>
      </c>
      <c r="E16" s="326"/>
      <c r="F16" s="326"/>
      <c r="G16" s="326"/>
      <c r="H16" s="326"/>
      <c r="I16" s="326"/>
      <c r="J16" s="326"/>
      <c r="K16" s="208"/>
    </row>
    <row r="17" spans="2:11" customFormat="1" ht="15" customHeight="1">
      <c r="B17" s="211"/>
      <c r="C17" s="212"/>
      <c r="D17" s="326" t="s">
        <v>876</v>
      </c>
      <c r="E17" s="326"/>
      <c r="F17" s="326"/>
      <c r="G17" s="326"/>
      <c r="H17" s="326"/>
      <c r="I17" s="326"/>
      <c r="J17" s="326"/>
      <c r="K17" s="208"/>
    </row>
    <row r="18" spans="2:11" customFormat="1" ht="15" customHeight="1">
      <c r="B18" s="211"/>
      <c r="C18" s="212"/>
      <c r="D18" s="212"/>
      <c r="E18" s="214" t="s">
        <v>85</v>
      </c>
      <c r="F18" s="326" t="s">
        <v>877</v>
      </c>
      <c r="G18" s="326"/>
      <c r="H18" s="326"/>
      <c r="I18" s="326"/>
      <c r="J18" s="326"/>
      <c r="K18" s="208"/>
    </row>
    <row r="19" spans="2:11" customFormat="1" ht="15" customHeight="1">
      <c r="B19" s="211"/>
      <c r="C19" s="212"/>
      <c r="D19" s="212"/>
      <c r="E19" s="214" t="s">
        <v>96</v>
      </c>
      <c r="F19" s="326" t="s">
        <v>878</v>
      </c>
      <c r="G19" s="326"/>
      <c r="H19" s="326"/>
      <c r="I19" s="326"/>
      <c r="J19" s="326"/>
      <c r="K19" s="208"/>
    </row>
    <row r="20" spans="2:11" customFormat="1" ht="15" customHeight="1">
      <c r="B20" s="211"/>
      <c r="C20" s="212"/>
      <c r="D20" s="212"/>
      <c r="E20" s="214" t="s">
        <v>879</v>
      </c>
      <c r="F20" s="326" t="s">
        <v>880</v>
      </c>
      <c r="G20" s="326"/>
      <c r="H20" s="326"/>
      <c r="I20" s="326"/>
      <c r="J20" s="326"/>
      <c r="K20" s="208"/>
    </row>
    <row r="21" spans="2:11" customFormat="1" ht="15" customHeight="1">
      <c r="B21" s="211"/>
      <c r="C21" s="212"/>
      <c r="D21" s="212"/>
      <c r="E21" s="214" t="s">
        <v>79</v>
      </c>
      <c r="F21" s="326" t="s">
        <v>78</v>
      </c>
      <c r="G21" s="326"/>
      <c r="H21" s="326"/>
      <c r="I21" s="326"/>
      <c r="J21" s="326"/>
      <c r="K21" s="208"/>
    </row>
    <row r="22" spans="2:11" customFormat="1" ht="15" customHeight="1">
      <c r="B22" s="211"/>
      <c r="C22" s="212"/>
      <c r="D22" s="212"/>
      <c r="E22" s="214" t="s">
        <v>689</v>
      </c>
      <c r="F22" s="326" t="s">
        <v>690</v>
      </c>
      <c r="G22" s="326"/>
      <c r="H22" s="326"/>
      <c r="I22" s="326"/>
      <c r="J22" s="326"/>
      <c r="K22" s="208"/>
    </row>
    <row r="23" spans="2:11" customFormat="1" ht="15" customHeight="1">
      <c r="B23" s="211"/>
      <c r="C23" s="212"/>
      <c r="D23" s="212"/>
      <c r="E23" s="214" t="s">
        <v>89</v>
      </c>
      <c r="F23" s="326" t="s">
        <v>881</v>
      </c>
      <c r="G23" s="326"/>
      <c r="H23" s="326"/>
      <c r="I23" s="326"/>
      <c r="J23" s="326"/>
      <c r="K23" s="208"/>
    </row>
    <row r="24" spans="2:1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customFormat="1" ht="15" customHeight="1">
      <c r="B25" s="211"/>
      <c r="C25" s="326" t="s">
        <v>882</v>
      </c>
      <c r="D25" s="326"/>
      <c r="E25" s="326"/>
      <c r="F25" s="326"/>
      <c r="G25" s="326"/>
      <c r="H25" s="326"/>
      <c r="I25" s="326"/>
      <c r="J25" s="326"/>
      <c r="K25" s="208"/>
    </row>
    <row r="26" spans="2:11" customFormat="1" ht="15" customHeight="1">
      <c r="B26" s="211"/>
      <c r="C26" s="326" t="s">
        <v>883</v>
      </c>
      <c r="D26" s="326"/>
      <c r="E26" s="326"/>
      <c r="F26" s="326"/>
      <c r="G26" s="326"/>
      <c r="H26" s="326"/>
      <c r="I26" s="326"/>
      <c r="J26" s="326"/>
      <c r="K26" s="208"/>
    </row>
    <row r="27" spans="2:11" customFormat="1" ht="15" customHeight="1">
      <c r="B27" s="211"/>
      <c r="C27" s="210"/>
      <c r="D27" s="326" t="s">
        <v>884</v>
      </c>
      <c r="E27" s="326"/>
      <c r="F27" s="326"/>
      <c r="G27" s="326"/>
      <c r="H27" s="326"/>
      <c r="I27" s="326"/>
      <c r="J27" s="326"/>
      <c r="K27" s="208"/>
    </row>
    <row r="28" spans="2:11" customFormat="1" ht="15" customHeight="1">
      <c r="B28" s="211"/>
      <c r="C28" s="212"/>
      <c r="D28" s="326" t="s">
        <v>885</v>
      </c>
      <c r="E28" s="326"/>
      <c r="F28" s="326"/>
      <c r="G28" s="326"/>
      <c r="H28" s="326"/>
      <c r="I28" s="326"/>
      <c r="J28" s="326"/>
      <c r="K28" s="208"/>
    </row>
    <row r="29" spans="2:1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customFormat="1" ht="15" customHeight="1">
      <c r="B30" s="211"/>
      <c r="C30" s="212"/>
      <c r="D30" s="326" t="s">
        <v>886</v>
      </c>
      <c r="E30" s="326"/>
      <c r="F30" s="326"/>
      <c r="G30" s="326"/>
      <c r="H30" s="326"/>
      <c r="I30" s="326"/>
      <c r="J30" s="326"/>
      <c r="K30" s="208"/>
    </row>
    <row r="31" spans="2:11" customFormat="1" ht="15" customHeight="1">
      <c r="B31" s="211"/>
      <c r="C31" s="212"/>
      <c r="D31" s="326" t="s">
        <v>887</v>
      </c>
      <c r="E31" s="326"/>
      <c r="F31" s="326"/>
      <c r="G31" s="326"/>
      <c r="H31" s="326"/>
      <c r="I31" s="326"/>
      <c r="J31" s="326"/>
      <c r="K31" s="208"/>
    </row>
    <row r="32" spans="2:1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customFormat="1" ht="15" customHeight="1">
      <c r="B33" s="211"/>
      <c r="C33" s="212"/>
      <c r="D33" s="326" t="s">
        <v>888</v>
      </c>
      <c r="E33" s="326"/>
      <c r="F33" s="326"/>
      <c r="G33" s="326"/>
      <c r="H33" s="326"/>
      <c r="I33" s="326"/>
      <c r="J33" s="326"/>
      <c r="K33" s="208"/>
    </row>
    <row r="34" spans="2:11" customFormat="1" ht="15" customHeight="1">
      <c r="B34" s="211"/>
      <c r="C34" s="212"/>
      <c r="D34" s="326" t="s">
        <v>889</v>
      </c>
      <c r="E34" s="326"/>
      <c r="F34" s="326"/>
      <c r="G34" s="326"/>
      <c r="H34" s="326"/>
      <c r="I34" s="326"/>
      <c r="J34" s="326"/>
      <c r="K34" s="208"/>
    </row>
    <row r="35" spans="2:11" customFormat="1" ht="15" customHeight="1">
      <c r="B35" s="211"/>
      <c r="C35" s="212"/>
      <c r="D35" s="326" t="s">
        <v>890</v>
      </c>
      <c r="E35" s="326"/>
      <c r="F35" s="326"/>
      <c r="G35" s="326"/>
      <c r="H35" s="326"/>
      <c r="I35" s="326"/>
      <c r="J35" s="326"/>
      <c r="K35" s="208"/>
    </row>
    <row r="36" spans="2:11" customFormat="1" ht="15" customHeight="1">
      <c r="B36" s="211"/>
      <c r="C36" s="212"/>
      <c r="D36" s="210"/>
      <c r="E36" s="213" t="s">
        <v>117</v>
      </c>
      <c r="F36" s="210"/>
      <c r="G36" s="326" t="s">
        <v>891</v>
      </c>
      <c r="H36" s="326"/>
      <c r="I36" s="326"/>
      <c r="J36" s="326"/>
      <c r="K36" s="208"/>
    </row>
    <row r="37" spans="2:11" customFormat="1" ht="30.75" customHeight="1">
      <c r="B37" s="211"/>
      <c r="C37" s="212"/>
      <c r="D37" s="210"/>
      <c r="E37" s="213" t="s">
        <v>892</v>
      </c>
      <c r="F37" s="210"/>
      <c r="G37" s="326" t="s">
        <v>893</v>
      </c>
      <c r="H37" s="326"/>
      <c r="I37" s="326"/>
      <c r="J37" s="326"/>
      <c r="K37" s="208"/>
    </row>
    <row r="38" spans="2:11" customFormat="1" ht="15" customHeight="1">
      <c r="B38" s="211"/>
      <c r="C38" s="212"/>
      <c r="D38" s="210"/>
      <c r="E38" s="213" t="s">
        <v>53</v>
      </c>
      <c r="F38" s="210"/>
      <c r="G38" s="326" t="s">
        <v>894</v>
      </c>
      <c r="H38" s="326"/>
      <c r="I38" s="326"/>
      <c r="J38" s="326"/>
      <c r="K38" s="208"/>
    </row>
    <row r="39" spans="2:11" customFormat="1" ht="15" customHeight="1">
      <c r="B39" s="211"/>
      <c r="C39" s="212"/>
      <c r="D39" s="210"/>
      <c r="E39" s="213" t="s">
        <v>54</v>
      </c>
      <c r="F39" s="210"/>
      <c r="G39" s="326" t="s">
        <v>895</v>
      </c>
      <c r="H39" s="326"/>
      <c r="I39" s="326"/>
      <c r="J39" s="326"/>
      <c r="K39" s="208"/>
    </row>
    <row r="40" spans="2:11" customFormat="1" ht="15" customHeight="1">
      <c r="B40" s="211"/>
      <c r="C40" s="212"/>
      <c r="D40" s="210"/>
      <c r="E40" s="213" t="s">
        <v>118</v>
      </c>
      <c r="F40" s="210"/>
      <c r="G40" s="326" t="s">
        <v>896</v>
      </c>
      <c r="H40" s="326"/>
      <c r="I40" s="326"/>
      <c r="J40" s="326"/>
      <c r="K40" s="208"/>
    </row>
    <row r="41" spans="2:11" customFormat="1" ht="15" customHeight="1">
      <c r="B41" s="211"/>
      <c r="C41" s="212"/>
      <c r="D41" s="210"/>
      <c r="E41" s="213" t="s">
        <v>119</v>
      </c>
      <c r="F41" s="210"/>
      <c r="G41" s="326" t="s">
        <v>897</v>
      </c>
      <c r="H41" s="326"/>
      <c r="I41" s="326"/>
      <c r="J41" s="326"/>
      <c r="K41" s="208"/>
    </row>
    <row r="42" spans="2:11" customFormat="1" ht="15" customHeight="1">
      <c r="B42" s="211"/>
      <c r="C42" s="212"/>
      <c r="D42" s="210"/>
      <c r="E42" s="213" t="s">
        <v>898</v>
      </c>
      <c r="F42" s="210"/>
      <c r="G42" s="326" t="s">
        <v>899</v>
      </c>
      <c r="H42" s="326"/>
      <c r="I42" s="326"/>
      <c r="J42" s="326"/>
      <c r="K42" s="208"/>
    </row>
    <row r="43" spans="2:11" customFormat="1" ht="15" customHeight="1">
      <c r="B43" s="211"/>
      <c r="C43" s="212"/>
      <c r="D43" s="210"/>
      <c r="E43" s="213"/>
      <c r="F43" s="210"/>
      <c r="G43" s="326" t="s">
        <v>900</v>
      </c>
      <c r="H43" s="326"/>
      <c r="I43" s="326"/>
      <c r="J43" s="326"/>
      <c r="K43" s="208"/>
    </row>
    <row r="44" spans="2:11" customFormat="1" ht="15" customHeight="1">
      <c r="B44" s="211"/>
      <c r="C44" s="212"/>
      <c r="D44" s="210"/>
      <c r="E44" s="213" t="s">
        <v>901</v>
      </c>
      <c r="F44" s="210"/>
      <c r="G44" s="326" t="s">
        <v>902</v>
      </c>
      <c r="H44" s="326"/>
      <c r="I44" s="326"/>
      <c r="J44" s="326"/>
      <c r="K44" s="208"/>
    </row>
    <row r="45" spans="2:11" customFormat="1" ht="15" customHeight="1">
      <c r="B45" s="211"/>
      <c r="C45" s="212"/>
      <c r="D45" s="210"/>
      <c r="E45" s="213" t="s">
        <v>121</v>
      </c>
      <c r="F45" s="210"/>
      <c r="G45" s="326" t="s">
        <v>903</v>
      </c>
      <c r="H45" s="326"/>
      <c r="I45" s="326"/>
      <c r="J45" s="326"/>
      <c r="K45" s="208"/>
    </row>
    <row r="46" spans="2:1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customFormat="1" ht="15" customHeight="1">
      <c r="B47" s="211"/>
      <c r="C47" s="212"/>
      <c r="D47" s="326" t="s">
        <v>904</v>
      </c>
      <c r="E47" s="326"/>
      <c r="F47" s="326"/>
      <c r="G47" s="326"/>
      <c r="H47" s="326"/>
      <c r="I47" s="326"/>
      <c r="J47" s="326"/>
      <c r="K47" s="208"/>
    </row>
    <row r="48" spans="2:11" customFormat="1" ht="15" customHeight="1">
      <c r="B48" s="211"/>
      <c r="C48" s="212"/>
      <c r="D48" s="212"/>
      <c r="E48" s="326" t="s">
        <v>905</v>
      </c>
      <c r="F48" s="326"/>
      <c r="G48" s="326"/>
      <c r="H48" s="326"/>
      <c r="I48" s="326"/>
      <c r="J48" s="326"/>
      <c r="K48" s="208"/>
    </row>
    <row r="49" spans="2:11" customFormat="1" ht="15" customHeight="1">
      <c r="B49" s="211"/>
      <c r="C49" s="212"/>
      <c r="D49" s="212"/>
      <c r="E49" s="326" t="s">
        <v>906</v>
      </c>
      <c r="F49" s="326"/>
      <c r="G49" s="326"/>
      <c r="H49" s="326"/>
      <c r="I49" s="326"/>
      <c r="J49" s="326"/>
      <c r="K49" s="208"/>
    </row>
    <row r="50" spans="2:11" customFormat="1" ht="15" customHeight="1">
      <c r="B50" s="211"/>
      <c r="C50" s="212"/>
      <c r="D50" s="212"/>
      <c r="E50" s="326" t="s">
        <v>907</v>
      </c>
      <c r="F50" s="326"/>
      <c r="G50" s="326"/>
      <c r="H50" s="326"/>
      <c r="I50" s="326"/>
      <c r="J50" s="326"/>
      <c r="K50" s="208"/>
    </row>
    <row r="51" spans="2:11" customFormat="1" ht="15" customHeight="1">
      <c r="B51" s="211"/>
      <c r="C51" s="212"/>
      <c r="D51" s="326" t="s">
        <v>908</v>
      </c>
      <c r="E51" s="326"/>
      <c r="F51" s="326"/>
      <c r="G51" s="326"/>
      <c r="H51" s="326"/>
      <c r="I51" s="326"/>
      <c r="J51" s="326"/>
      <c r="K51" s="208"/>
    </row>
    <row r="52" spans="2:11" customFormat="1" ht="25.5" customHeight="1">
      <c r="B52" s="207"/>
      <c r="C52" s="328" t="s">
        <v>909</v>
      </c>
      <c r="D52" s="328"/>
      <c r="E52" s="328"/>
      <c r="F52" s="328"/>
      <c r="G52" s="328"/>
      <c r="H52" s="328"/>
      <c r="I52" s="328"/>
      <c r="J52" s="328"/>
      <c r="K52" s="208"/>
    </row>
    <row r="53" spans="2:1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customFormat="1" ht="15" customHeight="1">
      <c r="B54" s="207"/>
      <c r="C54" s="326" t="s">
        <v>910</v>
      </c>
      <c r="D54" s="326"/>
      <c r="E54" s="326"/>
      <c r="F54" s="326"/>
      <c r="G54" s="326"/>
      <c r="H54" s="326"/>
      <c r="I54" s="326"/>
      <c r="J54" s="326"/>
      <c r="K54" s="208"/>
    </row>
    <row r="55" spans="2:11" customFormat="1" ht="15" customHeight="1">
      <c r="B55" s="207"/>
      <c r="C55" s="326" t="s">
        <v>911</v>
      </c>
      <c r="D55" s="326"/>
      <c r="E55" s="326"/>
      <c r="F55" s="326"/>
      <c r="G55" s="326"/>
      <c r="H55" s="326"/>
      <c r="I55" s="326"/>
      <c r="J55" s="326"/>
      <c r="K55" s="208"/>
    </row>
    <row r="56" spans="2:1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customFormat="1" ht="15" customHeight="1">
      <c r="B57" s="207"/>
      <c r="C57" s="326" t="s">
        <v>912</v>
      </c>
      <c r="D57" s="326"/>
      <c r="E57" s="326"/>
      <c r="F57" s="326"/>
      <c r="G57" s="326"/>
      <c r="H57" s="326"/>
      <c r="I57" s="326"/>
      <c r="J57" s="326"/>
      <c r="K57" s="208"/>
    </row>
    <row r="58" spans="2:11" customFormat="1" ht="15" customHeight="1">
      <c r="B58" s="207"/>
      <c r="C58" s="212"/>
      <c r="D58" s="326" t="s">
        <v>913</v>
      </c>
      <c r="E58" s="326"/>
      <c r="F58" s="326"/>
      <c r="G58" s="326"/>
      <c r="H58" s="326"/>
      <c r="I58" s="326"/>
      <c r="J58" s="326"/>
      <c r="K58" s="208"/>
    </row>
    <row r="59" spans="2:11" customFormat="1" ht="15" customHeight="1">
      <c r="B59" s="207"/>
      <c r="C59" s="212"/>
      <c r="D59" s="326" t="s">
        <v>914</v>
      </c>
      <c r="E59" s="326"/>
      <c r="F59" s="326"/>
      <c r="G59" s="326"/>
      <c r="H59" s="326"/>
      <c r="I59" s="326"/>
      <c r="J59" s="326"/>
      <c r="K59" s="208"/>
    </row>
    <row r="60" spans="2:11" customFormat="1" ht="15" customHeight="1">
      <c r="B60" s="207"/>
      <c r="C60" s="212"/>
      <c r="D60" s="326" t="s">
        <v>915</v>
      </c>
      <c r="E60" s="326"/>
      <c r="F60" s="326"/>
      <c r="G60" s="326"/>
      <c r="H60" s="326"/>
      <c r="I60" s="326"/>
      <c r="J60" s="326"/>
      <c r="K60" s="208"/>
    </row>
    <row r="61" spans="2:11" customFormat="1" ht="15" customHeight="1">
      <c r="B61" s="207"/>
      <c r="C61" s="212"/>
      <c r="D61" s="326" t="s">
        <v>916</v>
      </c>
      <c r="E61" s="326"/>
      <c r="F61" s="326"/>
      <c r="G61" s="326"/>
      <c r="H61" s="326"/>
      <c r="I61" s="326"/>
      <c r="J61" s="326"/>
      <c r="K61" s="208"/>
    </row>
    <row r="62" spans="2:11" customFormat="1" ht="15" customHeight="1">
      <c r="B62" s="207"/>
      <c r="C62" s="212"/>
      <c r="D62" s="330" t="s">
        <v>917</v>
      </c>
      <c r="E62" s="330"/>
      <c r="F62" s="330"/>
      <c r="G62" s="330"/>
      <c r="H62" s="330"/>
      <c r="I62" s="330"/>
      <c r="J62" s="330"/>
      <c r="K62" s="208"/>
    </row>
    <row r="63" spans="2:11" customFormat="1" ht="15" customHeight="1">
      <c r="B63" s="207"/>
      <c r="C63" s="212"/>
      <c r="D63" s="326" t="s">
        <v>918</v>
      </c>
      <c r="E63" s="326"/>
      <c r="F63" s="326"/>
      <c r="G63" s="326"/>
      <c r="H63" s="326"/>
      <c r="I63" s="326"/>
      <c r="J63" s="326"/>
      <c r="K63" s="208"/>
    </row>
    <row r="64" spans="2:1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customFormat="1" ht="15" customHeight="1">
      <c r="B65" s="207"/>
      <c r="C65" s="212"/>
      <c r="D65" s="326" t="s">
        <v>919</v>
      </c>
      <c r="E65" s="326"/>
      <c r="F65" s="326"/>
      <c r="G65" s="326"/>
      <c r="H65" s="326"/>
      <c r="I65" s="326"/>
      <c r="J65" s="326"/>
      <c r="K65" s="208"/>
    </row>
    <row r="66" spans="2:11" customFormat="1" ht="15" customHeight="1">
      <c r="B66" s="207"/>
      <c r="C66" s="212"/>
      <c r="D66" s="330" t="s">
        <v>920</v>
      </c>
      <c r="E66" s="330"/>
      <c r="F66" s="330"/>
      <c r="G66" s="330"/>
      <c r="H66" s="330"/>
      <c r="I66" s="330"/>
      <c r="J66" s="330"/>
      <c r="K66" s="208"/>
    </row>
    <row r="67" spans="2:11" customFormat="1" ht="15" customHeight="1">
      <c r="B67" s="207"/>
      <c r="C67" s="212"/>
      <c r="D67" s="326" t="s">
        <v>921</v>
      </c>
      <c r="E67" s="326"/>
      <c r="F67" s="326"/>
      <c r="G67" s="326"/>
      <c r="H67" s="326"/>
      <c r="I67" s="326"/>
      <c r="J67" s="326"/>
      <c r="K67" s="208"/>
    </row>
    <row r="68" spans="2:11" customFormat="1" ht="15" customHeight="1">
      <c r="B68" s="207"/>
      <c r="C68" s="212"/>
      <c r="D68" s="326" t="s">
        <v>922</v>
      </c>
      <c r="E68" s="326"/>
      <c r="F68" s="326"/>
      <c r="G68" s="326"/>
      <c r="H68" s="326"/>
      <c r="I68" s="326"/>
      <c r="J68" s="326"/>
      <c r="K68" s="208"/>
    </row>
    <row r="69" spans="2:11" customFormat="1" ht="15" customHeight="1">
      <c r="B69" s="207"/>
      <c r="C69" s="212"/>
      <c r="D69" s="326" t="s">
        <v>923</v>
      </c>
      <c r="E69" s="326"/>
      <c r="F69" s="326"/>
      <c r="G69" s="326"/>
      <c r="H69" s="326"/>
      <c r="I69" s="326"/>
      <c r="J69" s="326"/>
      <c r="K69" s="208"/>
    </row>
    <row r="70" spans="2:11" customFormat="1" ht="15" customHeight="1">
      <c r="B70" s="207"/>
      <c r="C70" s="212"/>
      <c r="D70" s="326" t="s">
        <v>924</v>
      </c>
      <c r="E70" s="326"/>
      <c r="F70" s="326"/>
      <c r="G70" s="326"/>
      <c r="H70" s="326"/>
      <c r="I70" s="326"/>
      <c r="J70" s="326"/>
      <c r="K70" s="208"/>
    </row>
    <row r="71" spans="2:1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customFormat="1" ht="45" customHeight="1">
      <c r="B75" s="224"/>
      <c r="C75" s="329" t="s">
        <v>925</v>
      </c>
      <c r="D75" s="329"/>
      <c r="E75" s="329"/>
      <c r="F75" s="329"/>
      <c r="G75" s="329"/>
      <c r="H75" s="329"/>
      <c r="I75" s="329"/>
      <c r="J75" s="329"/>
      <c r="K75" s="225"/>
    </row>
    <row r="76" spans="2:11" customFormat="1" ht="17.25" customHeight="1">
      <c r="B76" s="224"/>
      <c r="C76" s="226" t="s">
        <v>926</v>
      </c>
      <c r="D76" s="226"/>
      <c r="E76" s="226"/>
      <c r="F76" s="226" t="s">
        <v>927</v>
      </c>
      <c r="G76" s="227"/>
      <c r="H76" s="226" t="s">
        <v>54</v>
      </c>
      <c r="I76" s="226" t="s">
        <v>57</v>
      </c>
      <c r="J76" s="226" t="s">
        <v>928</v>
      </c>
      <c r="K76" s="225"/>
    </row>
    <row r="77" spans="2:11" customFormat="1" ht="17.25" customHeight="1">
      <c r="B77" s="224"/>
      <c r="C77" s="228" t="s">
        <v>929</v>
      </c>
      <c r="D77" s="228"/>
      <c r="E77" s="228"/>
      <c r="F77" s="229" t="s">
        <v>930</v>
      </c>
      <c r="G77" s="230"/>
      <c r="H77" s="228"/>
      <c r="I77" s="228"/>
      <c r="J77" s="228" t="s">
        <v>931</v>
      </c>
      <c r="K77" s="225"/>
    </row>
    <row r="78" spans="2:1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customFormat="1" ht="15" customHeight="1">
      <c r="B79" s="224"/>
      <c r="C79" s="213" t="s">
        <v>53</v>
      </c>
      <c r="D79" s="233"/>
      <c r="E79" s="233"/>
      <c r="F79" s="234" t="s">
        <v>673</v>
      </c>
      <c r="G79" s="235"/>
      <c r="H79" s="213" t="s">
        <v>932</v>
      </c>
      <c r="I79" s="213" t="s">
        <v>933</v>
      </c>
      <c r="J79" s="213">
        <v>20</v>
      </c>
      <c r="K79" s="225"/>
    </row>
    <row r="80" spans="2:11" customFormat="1" ht="15" customHeight="1">
      <c r="B80" s="224"/>
      <c r="C80" s="213" t="s">
        <v>934</v>
      </c>
      <c r="D80" s="213"/>
      <c r="E80" s="213"/>
      <c r="F80" s="234" t="s">
        <v>673</v>
      </c>
      <c r="G80" s="235"/>
      <c r="H80" s="213" t="s">
        <v>935</v>
      </c>
      <c r="I80" s="213" t="s">
        <v>933</v>
      </c>
      <c r="J80" s="213">
        <v>120</v>
      </c>
      <c r="K80" s="225"/>
    </row>
    <row r="81" spans="2:11" customFormat="1" ht="15" customHeight="1">
      <c r="B81" s="236"/>
      <c r="C81" s="213" t="s">
        <v>936</v>
      </c>
      <c r="D81" s="213"/>
      <c r="E81" s="213"/>
      <c r="F81" s="234" t="s">
        <v>706</v>
      </c>
      <c r="G81" s="235"/>
      <c r="H81" s="213" t="s">
        <v>937</v>
      </c>
      <c r="I81" s="213" t="s">
        <v>933</v>
      </c>
      <c r="J81" s="213">
        <v>50</v>
      </c>
      <c r="K81" s="225"/>
    </row>
    <row r="82" spans="2:11" customFormat="1" ht="15" customHeight="1">
      <c r="B82" s="236"/>
      <c r="C82" s="213" t="s">
        <v>938</v>
      </c>
      <c r="D82" s="213"/>
      <c r="E82" s="213"/>
      <c r="F82" s="234" t="s">
        <v>673</v>
      </c>
      <c r="G82" s="235"/>
      <c r="H82" s="213" t="s">
        <v>939</v>
      </c>
      <c r="I82" s="213" t="s">
        <v>940</v>
      </c>
      <c r="J82" s="213"/>
      <c r="K82" s="225"/>
    </row>
    <row r="83" spans="2:11" customFormat="1" ht="15" customHeight="1">
      <c r="B83" s="236"/>
      <c r="C83" s="213" t="s">
        <v>941</v>
      </c>
      <c r="D83" s="213"/>
      <c r="E83" s="213"/>
      <c r="F83" s="234" t="s">
        <v>706</v>
      </c>
      <c r="G83" s="213"/>
      <c r="H83" s="213" t="s">
        <v>942</v>
      </c>
      <c r="I83" s="213" t="s">
        <v>933</v>
      </c>
      <c r="J83" s="213">
        <v>15</v>
      </c>
      <c r="K83" s="225"/>
    </row>
    <row r="84" spans="2:11" customFormat="1" ht="15" customHeight="1">
      <c r="B84" s="236"/>
      <c r="C84" s="213" t="s">
        <v>943</v>
      </c>
      <c r="D84" s="213"/>
      <c r="E84" s="213"/>
      <c r="F84" s="234" t="s">
        <v>706</v>
      </c>
      <c r="G84" s="213"/>
      <c r="H84" s="213" t="s">
        <v>944</v>
      </c>
      <c r="I84" s="213" t="s">
        <v>933</v>
      </c>
      <c r="J84" s="213">
        <v>15</v>
      </c>
      <c r="K84" s="225"/>
    </row>
    <row r="85" spans="2:11" customFormat="1" ht="15" customHeight="1">
      <c r="B85" s="236"/>
      <c r="C85" s="213" t="s">
        <v>945</v>
      </c>
      <c r="D85" s="213"/>
      <c r="E85" s="213"/>
      <c r="F85" s="234" t="s">
        <v>706</v>
      </c>
      <c r="G85" s="213"/>
      <c r="H85" s="213" t="s">
        <v>946</v>
      </c>
      <c r="I85" s="213" t="s">
        <v>933</v>
      </c>
      <c r="J85" s="213">
        <v>20</v>
      </c>
      <c r="K85" s="225"/>
    </row>
    <row r="86" spans="2:11" customFormat="1" ht="15" customHeight="1">
      <c r="B86" s="236"/>
      <c r="C86" s="213" t="s">
        <v>947</v>
      </c>
      <c r="D86" s="213"/>
      <c r="E86" s="213"/>
      <c r="F86" s="234" t="s">
        <v>706</v>
      </c>
      <c r="G86" s="213"/>
      <c r="H86" s="213" t="s">
        <v>948</v>
      </c>
      <c r="I86" s="213" t="s">
        <v>933</v>
      </c>
      <c r="J86" s="213">
        <v>20</v>
      </c>
      <c r="K86" s="225"/>
    </row>
    <row r="87" spans="2:11" customFormat="1" ht="15" customHeight="1">
      <c r="B87" s="236"/>
      <c r="C87" s="213" t="s">
        <v>949</v>
      </c>
      <c r="D87" s="213"/>
      <c r="E87" s="213"/>
      <c r="F87" s="234" t="s">
        <v>706</v>
      </c>
      <c r="G87" s="235"/>
      <c r="H87" s="213" t="s">
        <v>950</v>
      </c>
      <c r="I87" s="213" t="s">
        <v>933</v>
      </c>
      <c r="J87" s="213">
        <v>50</v>
      </c>
      <c r="K87" s="225"/>
    </row>
    <row r="88" spans="2:11" customFormat="1" ht="15" customHeight="1">
      <c r="B88" s="236"/>
      <c r="C88" s="213" t="s">
        <v>951</v>
      </c>
      <c r="D88" s="213"/>
      <c r="E88" s="213"/>
      <c r="F88" s="234" t="s">
        <v>706</v>
      </c>
      <c r="G88" s="235"/>
      <c r="H88" s="213" t="s">
        <v>952</v>
      </c>
      <c r="I88" s="213" t="s">
        <v>933</v>
      </c>
      <c r="J88" s="213">
        <v>20</v>
      </c>
      <c r="K88" s="225"/>
    </row>
    <row r="89" spans="2:11" customFormat="1" ht="15" customHeight="1">
      <c r="B89" s="236"/>
      <c r="C89" s="213" t="s">
        <v>953</v>
      </c>
      <c r="D89" s="213"/>
      <c r="E89" s="213"/>
      <c r="F89" s="234" t="s">
        <v>706</v>
      </c>
      <c r="G89" s="235"/>
      <c r="H89" s="213" t="s">
        <v>954</v>
      </c>
      <c r="I89" s="213" t="s">
        <v>933</v>
      </c>
      <c r="J89" s="213">
        <v>20</v>
      </c>
      <c r="K89" s="225"/>
    </row>
    <row r="90" spans="2:11" customFormat="1" ht="15" customHeight="1">
      <c r="B90" s="236"/>
      <c r="C90" s="213" t="s">
        <v>955</v>
      </c>
      <c r="D90" s="213"/>
      <c r="E90" s="213"/>
      <c r="F90" s="234" t="s">
        <v>706</v>
      </c>
      <c r="G90" s="235"/>
      <c r="H90" s="213" t="s">
        <v>956</v>
      </c>
      <c r="I90" s="213" t="s">
        <v>933</v>
      </c>
      <c r="J90" s="213">
        <v>50</v>
      </c>
      <c r="K90" s="225"/>
    </row>
    <row r="91" spans="2:11" customFormat="1" ht="15" customHeight="1">
      <c r="B91" s="236"/>
      <c r="C91" s="213" t="s">
        <v>957</v>
      </c>
      <c r="D91" s="213"/>
      <c r="E91" s="213"/>
      <c r="F91" s="234" t="s">
        <v>706</v>
      </c>
      <c r="G91" s="235"/>
      <c r="H91" s="213" t="s">
        <v>957</v>
      </c>
      <c r="I91" s="213" t="s">
        <v>933</v>
      </c>
      <c r="J91" s="213">
        <v>50</v>
      </c>
      <c r="K91" s="225"/>
    </row>
    <row r="92" spans="2:11" customFormat="1" ht="15" customHeight="1">
      <c r="B92" s="236"/>
      <c r="C92" s="213" t="s">
        <v>958</v>
      </c>
      <c r="D92" s="213"/>
      <c r="E92" s="213"/>
      <c r="F92" s="234" t="s">
        <v>706</v>
      </c>
      <c r="G92" s="235"/>
      <c r="H92" s="213" t="s">
        <v>959</v>
      </c>
      <c r="I92" s="213" t="s">
        <v>933</v>
      </c>
      <c r="J92" s="213">
        <v>255</v>
      </c>
      <c r="K92" s="225"/>
    </row>
    <row r="93" spans="2:11" customFormat="1" ht="15" customHeight="1">
      <c r="B93" s="236"/>
      <c r="C93" s="213" t="s">
        <v>960</v>
      </c>
      <c r="D93" s="213"/>
      <c r="E93" s="213"/>
      <c r="F93" s="234" t="s">
        <v>673</v>
      </c>
      <c r="G93" s="235"/>
      <c r="H93" s="213" t="s">
        <v>961</v>
      </c>
      <c r="I93" s="213" t="s">
        <v>962</v>
      </c>
      <c r="J93" s="213"/>
      <c r="K93" s="225"/>
    </row>
    <row r="94" spans="2:11" customFormat="1" ht="15" customHeight="1">
      <c r="B94" s="236"/>
      <c r="C94" s="213" t="s">
        <v>963</v>
      </c>
      <c r="D94" s="213"/>
      <c r="E94" s="213"/>
      <c r="F94" s="234" t="s">
        <v>673</v>
      </c>
      <c r="G94" s="235"/>
      <c r="H94" s="213" t="s">
        <v>964</v>
      </c>
      <c r="I94" s="213" t="s">
        <v>965</v>
      </c>
      <c r="J94" s="213"/>
      <c r="K94" s="225"/>
    </row>
    <row r="95" spans="2:11" customFormat="1" ht="15" customHeight="1">
      <c r="B95" s="236"/>
      <c r="C95" s="213" t="s">
        <v>966</v>
      </c>
      <c r="D95" s="213"/>
      <c r="E95" s="213"/>
      <c r="F95" s="234" t="s">
        <v>673</v>
      </c>
      <c r="G95" s="235"/>
      <c r="H95" s="213" t="s">
        <v>966</v>
      </c>
      <c r="I95" s="213" t="s">
        <v>965</v>
      </c>
      <c r="J95" s="213"/>
      <c r="K95" s="225"/>
    </row>
    <row r="96" spans="2:11" customFormat="1" ht="15" customHeight="1">
      <c r="B96" s="236"/>
      <c r="C96" s="213" t="s">
        <v>38</v>
      </c>
      <c r="D96" s="213"/>
      <c r="E96" s="213"/>
      <c r="F96" s="234" t="s">
        <v>673</v>
      </c>
      <c r="G96" s="235"/>
      <c r="H96" s="213" t="s">
        <v>967</v>
      </c>
      <c r="I96" s="213" t="s">
        <v>965</v>
      </c>
      <c r="J96" s="213"/>
      <c r="K96" s="225"/>
    </row>
    <row r="97" spans="2:11" customFormat="1" ht="15" customHeight="1">
      <c r="B97" s="236"/>
      <c r="C97" s="213" t="s">
        <v>48</v>
      </c>
      <c r="D97" s="213"/>
      <c r="E97" s="213"/>
      <c r="F97" s="234" t="s">
        <v>673</v>
      </c>
      <c r="G97" s="235"/>
      <c r="H97" s="213" t="s">
        <v>968</v>
      </c>
      <c r="I97" s="213" t="s">
        <v>965</v>
      </c>
      <c r="J97" s="213"/>
      <c r="K97" s="225"/>
    </row>
    <row r="98" spans="2:1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customFormat="1" ht="45" customHeight="1">
      <c r="B102" s="224"/>
      <c r="C102" s="329" t="s">
        <v>969</v>
      </c>
      <c r="D102" s="329"/>
      <c r="E102" s="329"/>
      <c r="F102" s="329"/>
      <c r="G102" s="329"/>
      <c r="H102" s="329"/>
      <c r="I102" s="329"/>
      <c r="J102" s="329"/>
      <c r="K102" s="225"/>
    </row>
    <row r="103" spans="2:11" customFormat="1" ht="17.25" customHeight="1">
      <c r="B103" s="224"/>
      <c r="C103" s="226" t="s">
        <v>926</v>
      </c>
      <c r="D103" s="226"/>
      <c r="E103" s="226"/>
      <c r="F103" s="226" t="s">
        <v>927</v>
      </c>
      <c r="G103" s="227"/>
      <c r="H103" s="226" t="s">
        <v>54</v>
      </c>
      <c r="I103" s="226" t="s">
        <v>57</v>
      </c>
      <c r="J103" s="226" t="s">
        <v>928</v>
      </c>
      <c r="K103" s="225"/>
    </row>
    <row r="104" spans="2:11" customFormat="1" ht="17.25" customHeight="1">
      <c r="B104" s="224"/>
      <c r="C104" s="228" t="s">
        <v>929</v>
      </c>
      <c r="D104" s="228"/>
      <c r="E104" s="228"/>
      <c r="F104" s="229" t="s">
        <v>930</v>
      </c>
      <c r="G104" s="230"/>
      <c r="H104" s="228"/>
      <c r="I104" s="228"/>
      <c r="J104" s="228" t="s">
        <v>931</v>
      </c>
      <c r="K104" s="225"/>
    </row>
    <row r="105" spans="2:11" customFormat="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customFormat="1" ht="15" customHeight="1">
      <c r="B106" s="224"/>
      <c r="C106" s="213" t="s">
        <v>53</v>
      </c>
      <c r="D106" s="233"/>
      <c r="E106" s="233"/>
      <c r="F106" s="234" t="s">
        <v>673</v>
      </c>
      <c r="G106" s="213"/>
      <c r="H106" s="213" t="s">
        <v>970</v>
      </c>
      <c r="I106" s="213" t="s">
        <v>933</v>
      </c>
      <c r="J106" s="213">
        <v>20</v>
      </c>
      <c r="K106" s="225"/>
    </row>
    <row r="107" spans="2:11" customFormat="1" ht="15" customHeight="1">
      <c r="B107" s="224"/>
      <c r="C107" s="213" t="s">
        <v>934</v>
      </c>
      <c r="D107" s="213"/>
      <c r="E107" s="213"/>
      <c r="F107" s="234" t="s">
        <v>673</v>
      </c>
      <c r="G107" s="213"/>
      <c r="H107" s="213" t="s">
        <v>970</v>
      </c>
      <c r="I107" s="213" t="s">
        <v>933</v>
      </c>
      <c r="J107" s="213">
        <v>120</v>
      </c>
      <c r="K107" s="225"/>
    </row>
    <row r="108" spans="2:11" customFormat="1" ht="15" customHeight="1">
      <c r="B108" s="236"/>
      <c r="C108" s="213" t="s">
        <v>936</v>
      </c>
      <c r="D108" s="213"/>
      <c r="E108" s="213"/>
      <c r="F108" s="234" t="s">
        <v>706</v>
      </c>
      <c r="G108" s="213"/>
      <c r="H108" s="213" t="s">
        <v>970</v>
      </c>
      <c r="I108" s="213" t="s">
        <v>933</v>
      </c>
      <c r="J108" s="213">
        <v>50</v>
      </c>
      <c r="K108" s="225"/>
    </row>
    <row r="109" spans="2:11" customFormat="1" ht="15" customHeight="1">
      <c r="B109" s="236"/>
      <c r="C109" s="213" t="s">
        <v>938</v>
      </c>
      <c r="D109" s="213"/>
      <c r="E109" s="213"/>
      <c r="F109" s="234" t="s">
        <v>673</v>
      </c>
      <c r="G109" s="213"/>
      <c r="H109" s="213" t="s">
        <v>970</v>
      </c>
      <c r="I109" s="213" t="s">
        <v>940</v>
      </c>
      <c r="J109" s="213"/>
      <c r="K109" s="225"/>
    </row>
    <row r="110" spans="2:11" customFormat="1" ht="15" customHeight="1">
      <c r="B110" s="236"/>
      <c r="C110" s="213" t="s">
        <v>949</v>
      </c>
      <c r="D110" s="213"/>
      <c r="E110" s="213"/>
      <c r="F110" s="234" t="s">
        <v>706</v>
      </c>
      <c r="G110" s="213"/>
      <c r="H110" s="213" t="s">
        <v>970</v>
      </c>
      <c r="I110" s="213" t="s">
        <v>933</v>
      </c>
      <c r="J110" s="213">
        <v>50</v>
      </c>
      <c r="K110" s="225"/>
    </row>
    <row r="111" spans="2:11" customFormat="1" ht="15" customHeight="1">
      <c r="B111" s="236"/>
      <c r="C111" s="213" t="s">
        <v>957</v>
      </c>
      <c r="D111" s="213"/>
      <c r="E111" s="213"/>
      <c r="F111" s="234" t="s">
        <v>706</v>
      </c>
      <c r="G111" s="213"/>
      <c r="H111" s="213" t="s">
        <v>970</v>
      </c>
      <c r="I111" s="213" t="s">
        <v>933</v>
      </c>
      <c r="J111" s="213">
        <v>50</v>
      </c>
      <c r="K111" s="225"/>
    </row>
    <row r="112" spans="2:11" customFormat="1" ht="15" customHeight="1">
      <c r="B112" s="236"/>
      <c r="C112" s="213" t="s">
        <v>955</v>
      </c>
      <c r="D112" s="213"/>
      <c r="E112" s="213"/>
      <c r="F112" s="234" t="s">
        <v>706</v>
      </c>
      <c r="G112" s="213"/>
      <c r="H112" s="213" t="s">
        <v>970</v>
      </c>
      <c r="I112" s="213" t="s">
        <v>933</v>
      </c>
      <c r="J112" s="213">
        <v>50</v>
      </c>
      <c r="K112" s="225"/>
    </row>
    <row r="113" spans="2:11" customFormat="1" ht="15" customHeight="1">
      <c r="B113" s="236"/>
      <c r="C113" s="213" t="s">
        <v>53</v>
      </c>
      <c r="D113" s="213"/>
      <c r="E113" s="213"/>
      <c r="F113" s="234" t="s">
        <v>673</v>
      </c>
      <c r="G113" s="213"/>
      <c r="H113" s="213" t="s">
        <v>971</v>
      </c>
      <c r="I113" s="213" t="s">
        <v>933</v>
      </c>
      <c r="J113" s="213">
        <v>20</v>
      </c>
      <c r="K113" s="225"/>
    </row>
    <row r="114" spans="2:11" customFormat="1" ht="15" customHeight="1">
      <c r="B114" s="236"/>
      <c r="C114" s="213" t="s">
        <v>972</v>
      </c>
      <c r="D114" s="213"/>
      <c r="E114" s="213"/>
      <c r="F114" s="234" t="s">
        <v>673</v>
      </c>
      <c r="G114" s="213"/>
      <c r="H114" s="213" t="s">
        <v>973</v>
      </c>
      <c r="I114" s="213" t="s">
        <v>933</v>
      </c>
      <c r="J114" s="213">
        <v>120</v>
      </c>
      <c r="K114" s="225"/>
    </row>
    <row r="115" spans="2:11" customFormat="1" ht="15" customHeight="1">
      <c r="B115" s="236"/>
      <c r="C115" s="213" t="s">
        <v>38</v>
      </c>
      <c r="D115" s="213"/>
      <c r="E115" s="213"/>
      <c r="F115" s="234" t="s">
        <v>673</v>
      </c>
      <c r="G115" s="213"/>
      <c r="H115" s="213" t="s">
        <v>974</v>
      </c>
      <c r="I115" s="213" t="s">
        <v>965</v>
      </c>
      <c r="J115" s="213"/>
      <c r="K115" s="225"/>
    </row>
    <row r="116" spans="2:11" customFormat="1" ht="15" customHeight="1">
      <c r="B116" s="236"/>
      <c r="C116" s="213" t="s">
        <v>48</v>
      </c>
      <c r="D116" s="213"/>
      <c r="E116" s="213"/>
      <c r="F116" s="234" t="s">
        <v>673</v>
      </c>
      <c r="G116" s="213"/>
      <c r="H116" s="213" t="s">
        <v>975</v>
      </c>
      <c r="I116" s="213" t="s">
        <v>965</v>
      </c>
      <c r="J116" s="213"/>
      <c r="K116" s="225"/>
    </row>
    <row r="117" spans="2:11" customFormat="1" ht="15" customHeight="1">
      <c r="B117" s="236"/>
      <c r="C117" s="213" t="s">
        <v>57</v>
      </c>
      <c r="D117" s="213"/>
      <c r="E117" s="213"/>
      <c r="F117" s="234" t="s">
        <v>673</v>
      </c>
      <c r="G117" s="213"/>
      <c r="H117" s="213" t="s">
        <v>976</v>
      </c>
      <c r="I117" s="213" t="s">
        <v>977</v>
      </c>
      <c r="J117" s="213"/>
      <c r="K117" s="225"/>
    </row>
    <row r="118" spans="2:1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customFormat="1" ht="45" customHeight="1">
      <c r="B122" s="250"/>
      <c r="C122" s="327" t="s">
        <v>978</v>
      </c>
      <c r="D122" s="327"/>
      <c r="E122" s="327"/>
      <c r="F122" s="327"/>
      <c r="G122" s="327"/>
      <c r="H122" s="327"/>
      <c r="I122" s="327"/>
      <c r="J122" s="327"/>
      <c r="K122" s="251"/>
    </row>
    <row r="123" spans="2:11" customFormat="1" ht="17.25" customHeight="1">
      <c r="B123" s="252"/>
      <c r="C123" s="226" t="s">
        <v>926</v>
      </c>
      <c r="D123" s="226"/>
      <c r="E123" s="226"/>
      <c r="F123" s="226" t="s">
        <v>927</v>
      </c>
      <c r="G123" s="227"/>
      <c r="H123" s="226" t="s">
        <v>54</v>
      </c>
      <c r="I123" s="226" t="s">
        <v>57</v>
      </c>
      <c r="J123" s="226" t="s">
        <v>928</v>
      </c>
      <c r="K123" s="253"/>
    </row>
    <row r="124" spans="2:11" customFormat="1" ht="17.25" customHeight="1">
      <c r="B124" s="252"/>
      <c r="C124" s="228" t="s">
        <v>929</v>
      </c>
      <c r="D124" s="228"/>
      <c r="E124" s="228"/>
      <c r="F124" s="229" t="s">
        <v>930</v>
      </c>
      <c r="G124" s="230"/>
      <c r="H124" s="228"/>
      <c r="I124" s="228"/>
      <c r="J124" s="228" t="s">
        <v>931</v>
      </c>
      <c r="K124" s="253"/>
    </row>
    <row r="125" spans="2:11" customFormat="1" ht="5.25" customHeight="1">
      <c r="B125" s="254"/>
      <c r="C125" s="231"/>
      <c r="D125" s="231"/>
      <c r="E125" s="231"/>
      <c r="F125" s="231"/>
      <c r="G125" s="255"/>
      <c r="H125" s="231"/>
      <c r="I125" s="231"/>
      <c r="J125" s="231"/>
      <c r="K125" s="256"/>
    </row>
    <row r="126" spans="2:11" customFormat="1" ht="15" customHeight="1">
      <c r="B126" s="254"/>
      <c r="C126" s="213" t="s">
        <v>934</v>
      </c>
      <c r="D126" s="233"/>
      <c r="E126" s="233"/>
      <c r="F126" s="234" t="s">
        <v>673</v>
      </c>
      <c r="G126" s="213"/>
      <c r="H126" s="213" t="s">
        <v>970</v>
      </c>
      <c r="I126" s="213" t="s">
        <v>933</v>
      </c>
      <c r="J126" s="213">
        <v>120</v>
      </c>
      <c r="K126" s="257"/>
    </row>
    <row r="127" spans="2:11" customFormat="1" ht="15" customHeight="1">
      <c r="B127" s="254"/>
      <c r="C127" s="213" t="s">
        <v>979</v>
      </c>
      <c r="D127" s="213"/>
      <c r="E127" s="213"/>
      <c r="F127" s="234" t="s">
        <v>673</v>
      </c>
      <c r="G127" s="213"/>
      <c r="H127" s="213" t="s">
        <v>980</v>
      </c>
      <c r="I127" s="213" t="s">
        <v>933</v>
      </c>
      <c r="J127" s="213" t="s">
        <v>981</v>
      </c>
      <c r="K127" s="257"/>
    </row>
    <row r="128" spans="2:11" customFormat="1" ht="15" customHeight="1">
      <c r="B128" s="254"/>
      <c r="C128" s="213" t="s">
        <v>89</v>
      </c>
      <c r="D128" s="213"/>
      <c r="E128" s="213"/>
      <c r="F128" s="234" t="s">
        <v>673</v>
      </c>
      <c r="G128" s="213"/>
      <c r="H128" s="213" t="s">
        <v>982</v>
      </c>
      <c r="I128" s="213" t="s">
        <v>933</v>
      </c>
      <c r="J128" s="213" t="s">
        <v>981</v>
      </c>
      <c r="K128" s="257"/>
    </row>
    <row r="129" spans="2:11" customFormat="1" ht="15" customHeight="1">
      <c r="B129" s="254"/>
      <c r="C129" s="213" t="s">
        <v>941</v>
      </c>
      <c r="D129" s="213"/>
      <c r="E129" s="213"/>
      <c r="F129" s="234" t="s">
        <v>706</v>
      </c>
      <c r="G129" s="213"/>
      <c r="H129" s="213" t="s">
        <v>942</v>
      </c>
      <c r="I129" s="213" t="s">
        <v>933</v>
      </c>
      <c r="J129" s="213">
        <v>15</v>
      </c>
      <c r="K129" s="257"/>
    </row>
    <row r="130" spans="2:11" customFormat="1" ht="15" customHeight="1">
      <c r="B130" s="254"/>
      <c r="C130" s="213" t="s">
        <v>943</v>
      </c>
      <c r="D130" s="213"/>
      <c r="E130" s="213"/>
      <c r="F130" s="234" t="s">
        <v>706</v>
      </c>
      <c r="G130" s="213"/>
      <c r="H130" s="213" t="s">
        <v>944</v>
      </c>
      <c r="I130" s="213" t="s">
        <v>933</v>
      </c>
      <c r="J130" s="213">
        <v>15</v>
      </c>
      <c r="K130" s="257"/>
    </row>
    <row r="131" spans="2:11" customFormat="1" ht="15" customHeight="1">
      <c r="B131" s="254"/>
      <c r="C131" s="213" t="s">
        <v>945</v>
      </c>
      <c r="D131" s="213"/>
      <c r="E131" s="213"/>
      <c r="F131" s="234" t="s">
        <v>706</v>
      </c>
      <c r="G131" s="213"/>
      <c r="H131" s="213" t="s">
        <v>946</v>
      </c>
      <c r="I131" s="213" t="s">
        <v>933</v>
      </c>
      <c r="J131" s="213">
        <v>20</v>
      </c>
      <c r="K131" s="257"/>
    </row>
    <row r="132" spans="2:11" customFormat="1" ht="15" customHeight="1">
      <c r="B132" s="254"/>
      <c r="C132" s="213" t="s">
        <v>947</v>
      </c>
      <c r="D132" s="213"/>
      <c r="E132" s="213"/>
      <c r="F132" s="234" t="s">
        <v>706</v>
      </c>
      <c r="G132" s="213"/>
      <c r="H132" s="213" t="s">
        <v>948</v>
      </c>
      <c r="I132" s="213" t="s">
        <v>933</v>
      </c>
      <c r="J132" s="213">
        <v>20</v>
      </c>
      <c r="K132" s="257"/>
    </row>
    <row r="133" spans="2:11" customFormat="1" ht="15" customHeight="1">
      <c r="B133" s="254"/>
      <c r="C133" s="213" t="s">
        <v>936</v>
      </c>
      <c r="D133" s="213"/>
      <c r="E133" s="213"/>
      <c r="F133" s="234" t="s">
        <v>706</v>
      </c>
      <c r="G133" s="213"/>
      <c r="H133" s="213" t="s">
        <v>970</v>
      </c>
      <c r="I133" s="213" t="s">
        <v>933</v>
      </c>
      <c r="J133" s="213">
        <v>50</v>
      </c>
      <c r="K133" s="257"/>
    </row>
    <row r="134" spans="2:11" customFormat="1" ht="15" customHeight="1">
      <c r="B134" s="254"/>
      <c r="C134" s="213" t="s">
        <v>949</v>
      </c>
      <c r="D134" s="213"/>
      <c r="E134" s="213"/>
      <c r="F134" s="234" t="s">
        <v>706</v>
      </c>
      <c r="G134" s="213"/>
      <c r="H134" s="213" t="s">
        <v>970</v>
      </c>
      <c r="I134" s="213" t="s">
        <v>933</v>
      </c>
      <c r="J134" s="213">
        <v>50</v>
      </c>
      <c r="K134" s="257"/>
    </row>
    <row r="135" spans="2:11" customFormat="1" ht="15" customHeight="1">
      <c r="B135" s="254"/>
      <c r="C135" s="213" t="s">
        <v>955</v>
      </c>
      <c r="D135" s="213"/>
      <c r="E135" s="213"/>
      <c r="F135" s="234" t="s">
        <v>706</v>
      </c>
      <c r="G135" s="213"/>
      <c r="H135" s="213" t="s">
        <v>970</v>
      </c>
      <c r="I135" s="213" t="s">
        <v>933</v>
      </c>
      <c r="J135" s="213">
        <v>50</v>
      </c>
      <c r="K135" s="257"/>
    </row>
    <row r="136" spans="2:11" customFormat="1" ht="15" customHeight="1">
      <c r="B136" s="254"/>
      <c r="C136" s="213" t="s">
        <v>957</v>
      </c>
      <c r="D136" s="213"/>
      <c r="E136" s="213"/>
      <c r="F136" s="234" t="s">
        <v>706</v>
      </c>
      <c r="G136" s="213"/>
      <c r="H136" s="213" t="s">
        <v>970</v>
      </c>
      <c r="I136" s="213" t="s">
        <v>933</v>
      </c>
      <c r="J136" s="213">
        <v>50</v>
      </c>
      <c r="K136" s="257"/>
    </row>
    <row r="137" spans="2:11" customFormat="1" ht="15" customHeight="1">
      <c r="B137" s="254"/>
      <c r="C137" s="213" t="s">
        <v>958</v>
      </c>
      <c r="D137" s="213"/>
      <c r="E137" s="213"/>
      <c r="F137" s="234" t="s">
        <v>706</v>
      </c>
      <c r="G137" s="213"/>
      <c r="H137" s="213" t="s">
        <v>983</v>
      </c>
      <c r="I137" s="213" t="s">
        <v>933</v>
      </c>
      <c r="J137" s="213">
        <v>255</v>
      </c>
      <c r="K137" s="257"/>
    </row>
    <row r="138" spans="2:11" customFormat="1" ht="15" customHeight="1">
      <c r="B138" s="254"/>
      <c r="C138" s="213" t="s">
        <v>960</v>
      </c>
      <c r="D138" s="213"/>
      <c r="E138" s="213"/>
      <c r="F138" s="234" t="s">
        <v>673</v>
      </c>
      <c r="G138" s="213"/>
      <c r="H138" s="213" t="s">
        <v>984</v>
      </c>
      <c r="I138" s="213" t="s">
        <v>962</v>
      </c>
      <c r="J138" s="213"/>
      <c r="K138" s="257"/>
    </row>
    <row r="139" spans="2:11" customFormat="1" ht="15" customHeight="1">
      <c r="B139" s="254"/>
      <c r="C139" s="213" t="s">
        <v>963</v>
      </c>
      <c r="D139" s="213"/>
      <c r="E139" s="213"/>
      <c r="F139" s="234" t="s">
        <v>673</v>
      </c>
      <c r="G139" s="213"/>
      <c r="H139" s="213" t="s">
        <v>985</v>
      </c>
      <c r="I139" s="213" t="s">
        <v>965</v>
      </c>
      <c r="J139" s="213"/>
      <c r="K139" s="257"/>
    </row>
    <row r="140" spans="2:11" customFormat="1" ht="15" customHeight="1">
      <c r="B140" s="254"/>
      <c r="C140" s="213" t="s">
        <v>966</v>
      </c>
      <c r="D140" s="213"/>
      <c r="E140" s="213"/>
      <c r="F140" s="234" t="s">
        <v>673</v>
      </c>
      <c r="G140" s="213"/>
      <c r="H140" s="213" t="s">
        <v>966</v>
      </c>
      <c r="I140" s="213" t="s">
        <v>965</v>
      </c>
      <c r="J140" s="213"/>
      <c r="K140" s="257"/>
    </row>
    <row r="141" spans="2:11" customFormat="1" ht="15" customHeight="1">
      <c r="B141" s="254"/>
      <c r="C141" s="213" t="s">
        <v>38</v>
      </c>
      <c r="D141" s="213"/>
      <c r="E141" s="213"/>
      <c r="F141" s="234" t="s">
        <v>673</v>
      </c>
      <c r="G141" s="213"/>
      <c r="H141" s="213" t="s">
        <v>986</v>
      </c>
      <c r="I141" s="213" t="s">
        <v>965</v>
      </c>
      <c r="J141" s="213"/>
      <c r="K141" s="257"/>
    </row>
    <row r="142" spans="2:11" customFormat="1" ht="15" customHeight="1">
      <c r="B142" s="254"/>
      <c r="C142" s="213" t="s">
        <v>987</v>
      </c>
      <c r="D142" s="213"/>
      <c r="E142" s="213"/>
      <c r="F142" s="234" t="s">
        <v>673</v>
      </c>
      <c r="G142" s="213"/>
      <c r="H142" s="213" t="s">
        <v>988</v>
      </c>
      <c r="I142" s="213" t="s">
        <v>965</v>
      </c>
      <c r="J142" s="213"/>
      <c r="K142" s="257"/>
    </row>
    <row r="143" spans="2:1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customFormat="1" ht="45" customHeight="1">
      <c r="B147" s="224"/>
      <c r="C147" s="329" t="s">
        <v>989</v>
      </c>
      <c r="D147" s="329"/>
      <c r="E147" s="329"/>
      <c r="F147" s="329"/>
      <c r="G147" s="329"/>
      <c r="H147" s="329"/>
      <c r="I147" s="329"/>
      <c r="J147" s="329"/>
      <c r="K147" s="225"/>
    </row>
    <row r="148" spans="2:11" customFormat="1" ht="17.25" customHeight="1">
      <c r="B148" s="224"/>
      <c r="C148" s="226" t="s">
        <v>926</v>
      </c>
      <c r="D148" s="226"/>
      <c r="E148" s="226"/>
      <c r="F148" s="226" t="s">
        <v>927</v>
      </c>
      <c r="G148" s="227"/>
      <c r="H148" s="226" t="s">
        <v>54</v>
      </c>
      <c r="I148" s="226" t="s">
        <v>57</v>
      </c>
      <c r="J148" s="226" t="s">
        <v>928</v>
      </c>
      <c r="K148" s="225"/>
    </row>
    <row r="149" spans="2:11" customFormat="1" ht="17.25" customHeight="1">
      <c r="B149" s="224"/>
      <c r="C149" s="228" t="s">
        <v>929</v>
      </c>
      <c r="D149" s="228"/>
      <c r="E149" s="228"/>
      <c r="F149" s="229" t="s">
        <v>930</v>
      </c>
      <c r="G149" s="230"/>
      <c r="H149" s="228"/>
      <c r="I149" s="228"/>
      <c r="J149" s="228" t="s">
        <v>931</v>
      </c>
      <c r="K149" s="225"/>
    </row>
    <row r="150" spans="2:1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7"/>
    </row>
    <row r="151" spans="2:11" customFormat="1" ht="15" customHeight="1">
      <c r="B151" s="236"/>
      <c r="C151" s="261" t="s">
        <v>934</v>
      </c>
      <c r="D151" s="213"/>
      <c r="E151" s="213"/>
      <c r="F151" s="262" t="s">
        <v>673</v>
      </c>
      <c r="G151" s="213"/>
      <c r="H151" s="261" t="s">
        <v>970</v>
      </c>
      <c r="I151" s="261" t="s">
        <v>933</v>
      </c>
      <c r="J151" s="261">
        <v>120</v>
      </c>
      <c r="K151" s="257"/>
    </row>
    <row r="152" spans="2:11" customFormat="1" ht="15" customHeight="1">
      <c r="B152" s="236"/>
      <c r="C152" s="261" t="s">
        <v>979</v>
      </c>
      <c r="D152" s="213"/>
      <c r="E152" s="213"/>
      <c r="F152" s="262" t="s">
        <v>673</v>
      </c>
      <c r="G152" s="213"/>
      <c r="H152" s="261" t="s">
        <v>990</v>
      </c>
      <c r="I152" s="261" t="s">
        <v>933</v>
      </c>
      <c r="J152" s="261" t="s">
        <v>981</v>
      </c>
      <c r="K152" s="257"/>
    </row>
    <row r="153" spans="2:11" customFormat="1" ht="15" customHeight="1">
      <c r="B153" s="236"/>
      <c r="C153" s="261" t="s">
        <v>89</v>
      </c>
      <c r="D153" s="213"/>
      <c r="E153" s="213"/>
      <c r="F153" s="262" t="s">
        <v>673</v>
      </c>
      <c r="G153" s="213"/>
      <c r="H153" s="261" t="s">
        <v>991</v>
      </c>
      <c r="I153" s="261" t="s">
        <v>933</v>
      </c>
      <c r="J153" s="261" t="s">
        <v>981</v>
      </c>
      <c r="K153" s="257"/>
    </row>
    <row r="154" spans="2:11" customFormat="1" ht="15" customHeight="1">
      <c r="B154" s="236"/>
      <c r="C154" s="261" t="s">
        <v>936</v>
      </c>
      <c r="D154" s="213"/>
      <c r="E154" s="213"/>
      <c r="F154" s="262" t="s">
        <v>706</v>
      </c>
      <c r="G154" s="213"/>
      <c r="H154" s="261" t="s">
        <v>970</v>
      </c>
      <c r="I154" s="261" t="s">
        <v>933</v>
      </c>
      <c r="J154" s="261">
        <v>50</v>
      </c>
      <c r="K154" s="257"/>
    </row>
    <row r="155" spans="2:11" customFormat="1" ht="15" customHeight="1">
      <c r="B155" s="236"/>
      <c r="C155" s="261" t="s">
        <v>938</v>
      </c>
      <c r="D155" s="213"/>
      <c r="E155" s="213"/>
      <c r="F155" s="262" t="s">
        <v>673</v>
      </c>
      <c r="G155" s="213"/>
      <c r="H155" s="261" t="s">
        <v>970</v>
      </c>
      <c r="I155" s="261" t="s">
        <v>940</v>
      </c>
      <c r="J155" s="261"/>
      <c r="K155" s="257"/>
    </row>
    <row r="156" spans="2:11" customFormat="1" ht="15" customHeight="1">
      <c r="B156" s="236"/>
      <c r="C156" s="261" t="s">
        <v>949</v>
      </c>
      <c r="D156" s="213"/>
      <c r="E156" s="213"/>
      <c r="F156" s="262" t="s">
        <v>706</v>
      </c>
      <c r="G156" s="213"/>
      <c r="H156" s="261" t="s">
        <v>970</v>
      </c>
      <c r="I156" s="261" t="s">
        <v>933</v>
      </c>
      <c r="J156" s="261">
        <v>50</v>
      </c>
      <c r="K156" s="257"/>
    </row>
    <row r="157" spans="2:11" customFormat="1" ht="15" customHeight="1">
      <c r="B157" s="236"/>
      <c r="C157" s="261" t="s">
        <v>957</v>
      </c>
      <c r="D157" s="213"/>
      <c r="E157" s="213"/>
      <c r="F157" s="262" t="s">
        <v>706</v>
      </c>
      <c r="G157" s="213"/>
      <c r="H157" s="261" t="s">
        <v>970</v>
      </c>
      <c r="I157" s="261" t="s">
        <v>933</v>
      </c>
      <c r="J157" s="261">
        <v>50</v>
      </c>
      <c r="K157" s="257"/>
    </row>
    <row r="158" spans="2:11" customFormat="1" ht="15" customHeight="1">
      <c r="B158" s="236"/>
      <c r="C158" s="261" t="s">
        <v>955</v>
      </c>
      <c r="D158" s="213"/>
      <c r="E158" s="213"/>
      <c r="F158" s="262" t="s">
        <v>706</v>
      </c>
      <c r="G158" s="213"/>
      <c r="H158" s="261" t="s">
        <v>970</v>
      </c>
      <c r="I158" s="261" t="s">
        <v>933</v>
      </c>
      <c r="J158" s="261">
        <v>50</v>
      </c>
      <c r="K158" s="257"/>
    </row>
    <row r="159" spans="2:11" customFormat="1" ht="15" customHeight="1">
      <c r="B159" s="236"/>
      <c r="C159" s="261" t="s">
        <v>109</v>
      </c>
      <c r="D159" s="213"/>
      <c r="E159" s="213"/>
      <c r="F159" s="262" t="s">
        <v>673</v>
      </c>
      <c r="G159" s="213"/>
      <c r="H159" s="261" t="s">
        <v>992</v>
      </c>
      <c r="I159" s="261" t="s">
        <v>933</v>
      </c>
      <c r="J159" s="261" t="s">
        <v>993</v>
      </c>
      <c r="K159" s="257"/>
    </row>
    <row r="160" spans="2:11" customFormat="1" ht="15" customHeight="1">
      <c r="B160" s="236"/>
      <c r="C160" s="261" t="s">
        <v>994</v>
      </c>
      <c r="D160" s="213"/>
      <c r="E160" s="213"/>
      <c r="F160" s="262" t="s">
        <v>673</v>
      </c>
      <c r="G160" s="213"/>
      <c r="H160" s="261" t="s">
        <v>995</v>
      </c>
      <c r="I160" s="261" t="s">
        <v>965</v>
      </c>
      <c r="J160" s="261"/>
      <c r="K160" s="257"/>
    </row>
    <row r="161" spans="2:1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customFormat="1" ht="45" customHeight="1">
      <c r="B165" s="205"/>
      <c r="C165" s="327" t="s">
        <v>996</v>
      </c>
      <c r="D165" s="327"/>
      <c r="E165" s="327"/>
      <c r="F165" s="327"/>
      <c r="G165" s="327"/>
      <c r="H165" s="327"/>
      <c r="I165" s="327"/>
      <c r="J165" s="327"/>
      <c r="K165" s="206"/>
    </row>
    <row r="166" spans="2:11" customFormat="1" ht="17.25" customHeight="1">
      <c r="B166" s="205"/>
      <c r="C166" s="226" t="s">
        <v>926</v>
      </c>
      <c r="D166" s="226"/>
      <c r="E166" s="226"/>
      <c r="F166" s="226" t="s">
        <v>927</v>
      </c>
      <c r="G166" s="266"/>
      <c r="H166" s="267" t="s">
        <v>54</v>
      </c>
      <c r="I166" s="267" t="s">
        <v>57</v>
      </c>
      <c r="J166" s="226" t="s">
        <v>928</v>
      </c>
      <c r="K166" s="206"/>
    </row>
    <row r="167" spans="2:11" customFormat="1" ht="17.25" customHeight="1">
      <c r="B167" s="207"/>
      <c r="C167" s="228" t="s">
        <v>929</v>
      </c>
      <c r="D167" s="228"/>
      <c r="E167" s="228"/>
      <c r="F167" s="229" t="s">
        <v>930</v>
      </c>
      <c r="G167" s="268"/>
      <c r="H167" s="269"/>
      <c r="I167" s="269"/>
      <c r="J167" s="228" t="s">
        <v>931</v>
      </c>
      <c r="K167" s="208"/>
    </row>
    <row r="168" spans="2:1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7"/>
    </row>
    <row r="169" spans="2:11" customFormat="1" ht="15" customHeight="1">
      <c r="B169" s="236"/>
      <c r="C169" s="213" t="s">
        <v>934</v>
      </c>
      <c r="D169" s="213"/>
      <c r="E169" s="213"/>
      <c r="F169" s="234" t="s">
        <v>673</v>
      </c>
      <c r="G169" s="213"/>
      <c r="H169" s="213" t="s">
        <v>970</v>
      </c>
      <c r="I169" s="213" t="s">
        <v>933</v>
      </c>
      <c r="J169" s="213">
        <v>120</v>
      </c>
      <c r="K169" s="257"/>
    </row>
    <row r="170" spans="2:11" customFormat="1" ht="15" customHeight="1">
      <c r="B170" s="236"/>
      <c r="C170" s="213" t="s">
        <v>979</v>
      </c>
      <c r="D170" s="213"/>
      <c r="E170" s="213"/>
      <c r="F170" s="234" t="s">
        <v>673</v>
      </c>
      <c r="G170" s="213"/>
      <c r="H170" s="213" t="s">
        <v>980</v>
      </c>
      <c r="I170" s="213" t="s">
        <v>933</v>
      </c>
      <c r="J170" s="213" t="s">
        <v>981</v>
      </c>
      <c r="K170" s="257"/>
    </row>
    <row r="171" spans="2:11" customFormat="1" ht="15" customHeight="1">
      <c r="B171" s="236"/>
      <c r="C171" s="213" t="s">
        <v>89</v>
      </c>
      <c r="D171" s="213"/>
      <c r="E171" s="213"/>
      <c r="F171" s="234" t="s">
        <v>673</v>
      </c>
      <c r="G171" s="213"/>
      <c r="H171" s="213" t="s">
        <v>997</v>
      </c>
      <c r="I171" s="213" t="s">
        <v>933</v>
      </c>
      <c r="J171" s="213" t="s">
        <v>981</v>
      </c>
      <c r="K171" s="257"/>
    </row>
    <row r="172" spans="2:11" customFormat="1" ht="15" customHeight="1">
      <c r="B172" s="236"/>
      <c r="C172" s="213" t="s">
        <v>936</v>
      </c>
      <c r="D172" s="213"/>
      <c r="E172" s="213"/>
      <c r="F172" s="234" t="s">
        <v>706</v>
      </c>
      <c r="G172" s="213"/>
      <c r="H172" s="213" t="s">
        <v>997</v>
      </c>
      <c r="I172" s="213" t="s">
        <v>933</v>
      </c>
      <c r="J172" s="213">
        <v>50</v>
      </c>
      <c r="K172" s="257"/>
    </row>
    <row r="173" spans="2:11" customFormat="1" ht="15" customHeight="1">
      <c r="B173" s="236"/>
      <c r="C173" s="213" t="s">
        <v>938</v>
      </c>
      <c r="D173" s="213"/>
      <c r="E173" s="213"/>
      <c r="F173" s="234" t="s">
        <v>673</v>
      </c>
      <c r="G173" s="213"/>
      <c r="H173" s="213" t="s">
        <v>997</v>
      </c>
      <c r="I173" s="213" t="s">
        <v>940</v>
      </c>
      <c r="J173" s="213"/>
      <c r="K173" s="257"/>
    </row>
    <row r="174" spans="2:11" customFormat="1" ht="15" customHeight="1">
      <c r="B174" s="236"/>
      <c r="C174" s="213" t="s">
        <v>949</v>
      </c>
      <c r="D174" s="213"/>
      <c r="E174" s="213"/>
      <c r="F174" s="234" t="s">
        <v>706</v>
      </c>
      <c r="G174" s="213"/>
      <c r="H174" s="213" t="s">
        <v>997</v>
      </c>
      <c r="I174" s="213" t="s">
        <v>933</v>
      </c>
      <c r="J174" s="213">
        <v>50</v>
      </c>
      <c r="K174" s="257"/>
    </row>
    <row r="175" spans="2:11" customFormat="1" ht="15" customHeight="1">
      <c r="B175" s="236"/>
      <c r="C175" s="213" t="s">
        <v>957</v>
      </c>
      <c r="D175" s="213"/>
      <c r="E175" s="213"/>
      <c r="F175" s="234" t="s">
        <v>706</v>
      </c>
      <c r="G175" s="213"/>
      <c r="H175" s="213" t="s">
        <v>997</v>
      </c>
      <c r="I175" s="213" t="s">
        <v>933</v>
      </c>
      <c r="J175" s="213">
        <v>50</v>
      </c>
      <c r="K175" s="257"/>
    </row>
    <row r="176" spans="2:11" customFormat="1" ht="15" customHeight="1">
      <c r="B176" s="236"/>
      <c r="C176" s="213" t="s">
        <v>955</v>
      </c>
      <c r="D176" s="213"/>
      <c r="E176" s="213"/>
      <c r="F176" s="234" t="s">
        <v>706</v>
      </c>
      <c r="G176" s="213"/>
      <c r="H176" s="213" t="s">
        <v>997</v>
      </c>
      <c r="I176" s="213" t="s">
        <v>933</v>
      </c>
      <c r="J176" s="213">
        <v>50</v>
      </c>
      <c r="K176" s="257"/>
    </row>
    <row r="177" spans="2:11" customFormat="1" ht="15" customHeight="1">
      <c r="B177" s="236"/>
      <c r="C177" s="213" t="s">
        <v>117</v>
      </c>
      <c r="D177" s="213"/>
      <c r="E177" s="213"/>
      <c r="F177" s="234" t="s">
        <v>673</v>
      </c>
      <c r="G177" s="213"/>
      <c r="H177" s="213" t="s">
        <v>998</v>
      </c>
      <c r="I177" s="213" t="s">
        <v>999</v>
      </c>
      <c r="J177" s="213"/>
      <c r="K177" s="257"/>
    </row>
    <row r="178" spans="2:11" customFormat="1" ht="15" customHeight="1">
      <c r="B178" s="236"/>
      <c r="C178" s="213" t="s">
        <v>57</v>
      </c>
      <c r="D178" s="213"/>
      <c r="E178" s="213"/>
      <c r="F178" s="234" t="s">
        <v>673</v>
      </c>
      <c r="G178" s="213"/>
      <c r="H178" s="213" t="s">
        <v>1000</v>
      </c>
      <c r="I178" s="213" t="s">
        <v>1001</v>
      </c>
      <c r="J178" s="213">
        <v>1</v>
      </c>
      <c r="K178" s="257"/>
    </row>
    <row r="179" spans="2:11" customFormat="1" ht="15" customHeight="1">
      <c r="B179" s="236"/>
      <c r="C179" s="213" t="s">
        <v>53</v>
      </c>
      <c r="D179" s="213"/>
      <c r="E179" s="213"/>
      <c r="F179" s="234" t="s">
        <v>673</v>
      </c>
      <c r="G179" s="213"/>
      <c r="H179" s="213" t="s">
        <v>1002</v>
      </c>
      <c r="I179" s="213" t="s">
        <v>933</v>
      </c>
      <c r="J179" s="213">
        <v>20</v>
      </c>
      <c r="K179" s="257"/>
    </row>
    <row r="180" spans="2:11" customFormat="1" ht="15" customHeight="1">
      <c r="B180" s="236"/>
      <c r="C180" s="213" t="s">
        <v>54</v>
      </c>
      <c r="D180" s="213"/>
      <c r="E180" s="213"/>
      <c r="F180" s="234" t="s">
        <v>673</v>
      </c>
      <c r="G180" s="213"/>
      <c r="H180" s="213" t="s">
        <v>1003</v>
      </c>
      <c r="I180" s="213" t="s">
        <v>933</v>
      </c>
      <c r="J180" s="213">
        <v>255</v>
      </c>
      <c r="K180" s="257"/>
    </row>
    <row r="181" spans="2:11" customFormat="1" ht="15" customHeight="1">
      <c r="B181" s="236"/>
      <c r="C181" s="213" t="s">
        <v>118</v>
      </c>
      <c r="D181" s="213"/>
      <c r="E181" s="213"/>
      <c r="F181" s="234" t="s">
        <v>673</v>
      </c>
      <c r="G181" s="213"/>
      <c r="H181" s="213" t="s">
        <v>896</v>
      </c>
      <c r="I181" s="213" t="s">
        <v>933</v>
      </c>
      <c r="J181" s="213">
        <v>10</v>
      </c>
      <c r="K181" s="257"/>
    </row>
    <row r="182" spans="2:11" customFormat="1" ht="15" customHeight="1">
      <c r="B182" s="236"/>
      <c r="C182" s="213" t="s">
        <v>119</v>
      </c>
      <c r="D182" s="213"/>
      <c r="E182" s="213"/>
      <c r="F182" s="234" t="s">
        <v>673</v>
      </c>
      <c r="G182" s="213"/>
      <c r="H182" s="213" t="s">
        <v>1004</v>
      </c>
      <c r="I182" s="213" t="s">
        <v>965</v>
      </c>
      <c r="J182" s="213"/>
      <c r="K182" s="257"/>
    </row>
    <row r="183" spans="2:11" customFormat="1" ht="15" customHeight="1">
      <c r="B183" s="236"/>
      <c r="C183" s="213" t="s">
        <v>1005</v>
      </c>
      <c r="D183" s="213"/>
      <c r="E183" s="213"/>
      <c r="F183" s="234" t="s">
        <v>673</v>
      </c>
      <c r="G183" s="213"/>
      <c r="H183" s="213" t="s">
        <v>1006</v>
      </c>
      <c r="I183" s="213" t="s">
        <v>965</v>
      </c>
      <c r="J183" s="213"/>
      <c r="K183" s="257"/>
    </row>
    <row r="184" spans="2:11" customFormat="1" ht="15" customHeight="1">
      <c r="B184" s="236"/>
      <c r="C184" s="213" t="s">
        <v>994</v>
      </c>
      <c r="D184" s="213"/>
      <c r="E184" s="213"/>
      <c r="F184" s="234" t="s">
        <v>673</v>
      </c>
      <c r="G184" s="213"/>
      <c r="H184" s="213" t="s">
        <v>1007</v>
      </c>
      <c r="I184" s="213" t="s">
        <v>965</v>
      </c>
      <c r="J184" s="213"/>
      <c r="K184" s="257"/>
    </row>
    <row r="185" spans="2:11" customFormat="1" ht="15" customHeight="1">
      <c r="B185" s="236"/>
      <c r="C185" s="213" t="s">
        <v>121</v>
      </c>
      <c r="D185" s="213"/>
      <c r="E185" s="213"/>
      <c r="F185" s="234" t="s">
        <v>706</v>
      </c>
      <c r="G185" s="213"/>
      <c r="H185" s="213" t="s">
        <v>1008</v>
      </c>
      <c r="I185" s="213" t="s">
        <v>933</v>
      </c>
      <c r="J185" s="213">
        <v>50</v>
      </c>
      <c r="K185" s="257"/>
    </row>
    <row r="186" spans="2:11" customFormat="1" ht="15" customHeight="1">
      <c r="B186" s="236"/>
      <c r="C186" s="213" t="s">
        <v>1009</v>
      </c>
      <c r="D186" s="213"/>
      <c r="E186" s="213"/>
      <c r="F186" s="234" t="s">
        <v>706</v>
      </c>
      <c r="G186" s="213"/>
      <c r="H186" s="213" t="s">
        <v>1010</v>
      </c>
      <c r="I186" s="213" t="s">
        <v>1011</v>
      </c>
      <c r="J186" s="213"/>
      <c r="K186" s="257"/>
    </row>
    <row r="187" spans="2:11" customFormat="1" ht="15" customHeight="1">
      <c r="B187" s="236"/>
      <c r="C187" s="213" t="s">
        <v>1012</v>
      </c>
      <c r="D187" s="213"/>
      <c r="E187" s="213"/>
      <c r="F187" s="234" t="s">
        <v>706</v>
      </c>
      <c r="G187" s="213"/>
      <c r="H187" s="213" t="s">
        <v>1013</v>
      </c>
      <c r="I187" s="213" t="s">
        <v>1011</v>
      </c>
      <c r="J187" s="213"/>
      <c r="K187" s="257"/>
    </row>
    <row r="188" spans="2:11" customFormat="1" ht="15" customHeight="1">
      <c r="B188" s="236"/>
      <c r="C188" s="213" t="s">
        <v>1014</v>
      </c>
      <c r="D188" s="213"/>
      <c r="E188" s="213"/>
      <c r="F188" s="234" t="s">
        <v>706</v>
      </c>
      <c r="G188" s="213"/>
      <c r="H188" s="213" t="s">
        <v>1015</v>
      </c>
      <c r="I188" s="213" t="s">
        <v>1011</v>
      </c>
      <c r="J188" s="213"/>
      <c r="K188" s="257"/>
    </row>
    <row r="189" spans="2:11" customFormat="1" ht="15" customHeight="1">
      <c r="B189" s="236"/>
      <c r="C189" s="270" t="s">
        <v>1016</v>
      </c>
      <c r="D189" s="213"/>
      <c r="E189" s="213"/>
      <c r="F189" s="234" t="s">
        <v>706</v>
      </c>
      <c r="G189" s="213"/>
      <c r="H189" s="213" t="s">
        <v>1017</v>
      </c>
      <c r="I189" s="213" t="s">
        <v>1018</v>
      </c>
      <c r="J189" s="271" t="s">
        <v>1019</v>
      </c>
      <c r="K189" s="257"/>
    </row>
    <row r="190" spans="2:11" customFormat="1" ht="15" customHeight="1">
      <c r="B190" s="236"/>
      <c r="C190" s="270" t="s">
        <v>42</v>
      </c>
      <c r="D190" s="213"/>
      <c r="E190" s="213"/>
      <c r="F190" s="234" t="s">
        <v>673</v>
      </c>
      <c r="G190" s="213"/>
      <c r="H190" s="210" t="s">
        <v>1020</v>
      </c>
      <c r="I190" s="213" t="s">
        <v>1021</v>
      </c>
      <c r="J190" s="213"/>
      <c r="K190" s="257"/>
    </row>
    <row r="191" spans="2:11" customFormat="1" ht="15" customHeight="1">
      <c r="B191" s="236"/>
      <c r="C191" s="270" t="s">
        <v>1022</v>
      </c>
      <c r="D191" s="213"/>
      <c r="E191" s="213"/>
      <c r="F191" s="234" t="s">
        <v>673</v>
      </c>
      <c r="G191" s="213"/>
      <c r="H191" s="213" t="s">
        <v>1023</v>
      </c>
      <c r="I191" s="213" t="s">
        <v>965</v>
      </c>
      <c r="J191" s="213"/>
      <c r="K191" s="257"/>
    </row>
    <row r="192" spans="2:11" customFormat="1" ht="15" customHeight="1">
      <c r="B192" s="236"/>
      <c r="C192" s="270" t="s">
        <v>1024</v>
      </c>
      <c r="D192" s="213"/>
      <c r="E192" s="213"/>
      <c r="F192" s="234" t="s">
        <v>673</v>
      </c>
      <c r="G192" s="213"/>
      <c r="H192" s="213" t="s">
        <v>1025</v>
      </c>
      <c r="I192" s="213" t="s">
        <v>965</v>
      </c>
      <c r="J192" s="213"/>
      <c r="K192" s="257"/>
    </row>
    <row r="193" spans="2:11" customFormat="1" ht="15" customHeight="1">
      <c r="B193" s="236"/>
      <c r="C193" s="270" t="s">
        <v>1026</v>
      </c>
      <c r="D193" s="213"/>
      <c r="E193" s="213"/>
      <c r="F193" s="234" t="s">
        <v>706</v>
      </c>
      <c r="G193" s="213"/>
      <c r="H193" s="213" t="s">
        <v>1027</v>
      </c>
      <c r="I193" s="213" t="s">
        <v>965</v>
      </c>
      <c r="J193" s="213"/>
      <c r="K193" s="257"/>
    </row>
    <row r="194" spans="2:11" customFormat="1" ht="15" customHeight="1">
      <c r="B194" s="263"/>
      <c r="C194" s="272"/>
      <c r="D194" s="243"/>
      <c r="E194" s="243"/>
      <c r="F194" s="243"/>
      <c r="G194" s="243"/>
      <c r="H194" s="243"/>
      <c r="I194" s="243"/>
      <c r="J194" s="243"/>
      <c r="K194" s="264"/>
    </row>
    <row r="195" spans="2:11" customFormat="1" ht="18.75" customHeight="1">
      <c r="B195" s="245"/>
      <c r="C195" s="255"/>
      <c r="D195" s="255"/>
      <c r="E195" s="255"/>
      <c r="F195" s="265"/>
      <c r="G195" s="255"/>
      <c r="H195" s="255"/>
      <c r="I195" s="255"/>
      <c r="J195" s="255"/>
      <c r="K195" s="245"/>
    </row>
    <row r="196" spans="2:1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customFormat="1" ht="18.75" customHeight="1">
      <c r="B197" s="220"/>
      <c r="C197" s="220"/>
      <c r="D197" s="220"/>
      <c r="E197" s="220"/>
      <c r="F197" s="220"/>
      <c r="G197" s="220"/>
      <c r="H197" s="220"/>
      <c r="I197" s="220"/>
      <c r="J197" s="220"/>
      <c r="K197" s="220"/>
    </row>
    <row r="198" spans="2:11" customFormat="1" ht="12">
      <c r="B198" s="202"/>
      <c r="C198" s="203"/>
      <c r="D198" s="203"/>
      <c r="E198" s="203"/>
      <c r="F198" s="203"/>
      <c r="G198" s="203"/>
      <c r="H198" s="203"/>
      <c r="I198" s="203"/>
      <c r="J198" s="203"/>
      <c r="K198" s="204"/>
    </row>
    <row r="199" spans="2:11" customFormat="1" ht="22.2">
      <c r="B199" s="205"/>
      <c r="C199" s="327" t="s">
        <v>1028</v>
      </c>
      <c r="D199" s="327"/>
      <c r="E199" s="327"/>
      <c r="F199" s="327"/>
      <c r="G199" s="327"/>
      <c r="H199" s="327"/>
      <c r="I199" s="327"/>
      <c r="J199" s="327"/>
      <c r="K199" s="206"/>
    </row>
    <row r="200" spans="2:11" customFormat="1" ht="25.5" customHeight="1">
      <c r="B200" s="205"/>
      <c r="C200" s="273" t="s">
        <v>1029</v>
      </c>
      <c r="D200" s="273"/>
      <c r="E200" s="273"/>
      <c r="F200" s="273" t="s">
        <v>1030</v>
      </c>
      <c r="G200" s="274"/>
      <c r="H200" s="333" t="s">
        <v>1031</v>
      </c>
      <c r="I200" s="333"/>
      <c r="J200" s="333"/>
      <c r="K200" s="206"/>
    </row>
    <row r="201" spans="2:11" customFormat="1" ht="5.25" customHeight="1">
      <c r="B201" s="236"/>
      <c r="C201" s="231"/>
      <c r="D201" s="231"/>
      <c r="E201" s="231"/>
      <c r="F201" s="231"/>
      <c r="G201" s="255"/>
      <c r="H201" s="231"/>
      <c r="I201" s="231"/>
      <c r="J201" s="231"/>
      <c r="K201" s="257"/>
    </row>
    <row r="202" spans="2:11" customFormat="1" ht="15" customHeight="1">
      <c r="B202" s="236"/>
      <c r="C202" s="213" t="s">
        <v>1021</v>
      </c>
      <c r="D202" s="213"/>
      <c r="E202" s="213"/>
      <c r="F202" s="234" t="s">
        <v>43</v>
      </c>
      <c r="G202" s="213"/>
      <c r="H202" s="332" t="s">
        <v>1032</v>
      </c>
      <c r="I202" s="332"/>
      <c r="J202" s="332"/>
      <c r="K202" s="257"/>
    </row>
    <row r="203" spans="2:11" customFormat="1" ht="15" customHeight="1">
      <c r="B203" s="236"/>
      <c r="C203" s="213"/>
      <c r="D203" s="213"/>
      <c r="E203" s="213"/>
      <c r="F203" s="234" t="s">
        <v>44</v>
      </c>
      <c r="G203" s="213"/>
      <c r="H203" s="332" t="s">
        <v>1033</v>
      </c>
      <c r="I203" s="332"/>
      <c r="J203" s="332"/>
      <c r="K203" s="257"/>
    </row>
    <row r="204" spans="2:11" customFormat="1" ht="15" customHeight="1">
      <c r="B204" s="236"/>
      <c r="C204" s="213"/>
      <c r="D204" s="213"/>
      <c r="E204" s="213"/>
      <c r="F204" s="234" t="s">
        <v>47</v>
      </c>
      <c r="G204" s="213"/>
      <c r="H204" s="332" t="s">
        <v>1034</v>
      </c>
      <c r="I204" s="332"/>
      <c r="J204" s="332"/>
      <c r="K204" s="257"/>
    </row>
    <row r="205" spans="2:11" customFormat="1" ht="15" customHeight="1">
      <c r="B205" s="236"/>
      <c r="C205" s="213"/>
      <c r="D205" s="213"/>
      <c r="E205" s="213"/>
      <c r="F205" s="234" t="s">
        <v>45</v>
      </c>
      <c r="G205" s="213"/>
      <c r="H205" s="332" t="s">
        <v>1035</v>
      </c>
      <c r="I205" s="332"/>
      <c r="J205" s="332"/>
      <c r="K205" s="257"/>
    </row>
    <row r="206" spans="2:11" customFormat="1" ht="15" customHeight="1">
      <c r="B206" s="236"/>
      <c r="C206" s="213"/>
      <c r="D206" s="213"/>
      <c r="E206" s="213"/>
      <c r="F206" s="234" t="s">
        <v>46</v>
      </c>
      <c r="G206" s="213"/>
      <c r="H206" s="332" t="s">
        <v>1036</v>
      </c>
      <c r="I206" s="332"/>
      <c r="J206" s="332"/>
      <c r="K206" s="257"/>
    </row>
    <row r="207" spans="2:11" customFormat="1" ht="15" customHeight="1">
      <c r="B207" s="236"/>
      <c r="C207" s="213"/>
      <c r="D207" s="213"/>
      <c r="E207" s="213"/>
      <c r="F207" s="234"/>
      <c r="G207" s="213"/>
      <c r="H207" s="213"/>
      <c r="I207" s="213"/>
      <c r="J207" s="213"/>
      <c r="K207" s="257"/>
    </row>
    <row r="208" spans="2:11" customFormat="1" ht="15" customHeight="1">
      <c r="B208" s="236"/>
      <c r="C208" s="213" t="s">
        <v>977</v>
      </c>
      <c r="D208" s="213"/>
      <c r="E208" s="213"/>
      <c r="F208" s="234" t="s">
        <v>85</v>
      </c>
      <c r="G208" s="213"/>
      <c r="H208" s="332" t="s">
        <v>1037</v>
      </c>
      <c r="I208" s="332"/>
      <c r="J208" s="332"/>
      <c r="K208" s="257"/>
    </row>
    <row r="209" spans="2:11" customFormat="1" ht="15" customHeight="1">
      <c r="B209" s="236"/>
      <c r="C209" s="213"/>
      <c r="D209" s="213"/>
      <c r="E209" s="213"/>
      <c r="F209" s="234" t="s">
        <v>879</v>
      </c>
      <c r="G209" s="213"/>
      <c r="H209" s="332" t="s">
        <v>880</v>
      </c>
      <c r="I209" s="332"/>
      <c r="J209" s="332"/>
      <c r="K209" s="257"/>
    </row>
    <row r="210" spans="2:11" customFormat="1" ht="15" customHeight="1">
      <c r="B210" s="236"/>
      <c r="C210" s="213"/>
      <c r="D210" s="213"/>
      <c r="E210" s="213"/>
      <c r="F210" s="234" t="s">
        <v>96</v>
      </c>
      <c r="G210" s="213"/>
      <c r="H210" s="332" t="s">
        <v>1038</v>
      </c>
      <c r="I210" s="332"/>
      <c r="J210" s="332"/>
      <c r="K210" s="257"/>
    </row>
    <row r="211" spans="2:11" customFormat="1" ht="15" customHeight="1">
      <c r="B211" s="275"/>
      <c r="C211" s="213"/>
      <c r="D211" s="213"/>
      <c r="E211" s="213"/>
      <c r="F211" s="234" t="s">
        <v>79</v>
      </c>
      <c r="G211" s="270"/>
      <c r="H211" s="331" t="s">
        <v>78</v>
      </c>
      <c r="I211" s="331"/>
      <c r="J211" s="331"/>
      <c r="K211" s="276"/>
    </row>
    <row r="212" spans="2:11" customFormat="1" ht="15" customHeight="1">
      <c r="B212" s="275"/>
      <c r="C212" s="213"/>
      <c r="D212" s="213"/>
      <c r="E212" s="213"/>
      <c r="F212" s="234" t="s">
        <v>689</v>
      </c>
      <c r="G212" s="270"/>
      <c r="H212" s="331" t="s">
        <v>1039</v>
      </c>
      <c r="I212" s="331"/>
      <c r="J212" s="331"/>
      <c r="K212" s="276"/>
    </row>
    <row r="213" spans="2:11" customFormat="1" ht="15" customHeight="1">
      <c r="B213" s="275"/>
      <c r="C213" s="213"/>
      <c r="D213" s="213"/>
      <c r="E213" s="213"/>
      <c r="F213" s="234"/>
      <c r="G213" s="270"/>
      <c r="H213" s="261"/>
      <c r="I213" s="261"/>
      <c r="J213" s="261"/>
      <c r="K213" s="276"/>
    </row>
    <row r="214" spans="2:11" customFormat="1" ht="15" customHeight="1">
      <c r="B214" s="275"/>
      <c r="C214" s="213" t="s">
        <v>1001</v>
      </c>
      <c r="D214" s="213"/>
      <c r="E214" s="213"/>
      <c r="F214" s="234">
        <v>1</v>
      </c>
      <c r="G214" s="270"/>
      <c r="H214" s="331" t="s">
        <v>1040</v>
      </c>
      <c r="I214" s="331"/>
      <c r="J214" s="331"/>
      <c r="K214" s="276"/>
    </row>
    <row r="215" spans="2:11" customFormat="1" ht="15" customHeight="1">
      <c r="B215" s="275"/>
      <c r="C215" s="213"/>
      <c r="D215" s="213"/>
      <c r="E215" s="213"/>
      <c r="F215" s="234">
        <v>2</v>
      </c>
      <c r="G215" s="270"/>
      <c r="H215" s="331" t="s">
        <v>1041</v>
      </c>
      <c r="I215" s="331"/>
      <c r="J215" s="331"/>
      <c r="K215" s="276"/>
    </row>
    <row r="216" spans="2:11" customFormat="1" ht="15" customHeight="1">
      <c r="B216" s="275"/>
      <c r="C216" s="213"/>
      <c r="D216" s="213"/>
      <c r="E216" s="213"/>
      <c r="F216" s="234">
        <v>3</v>
      </c>
      <c r="G216" s="270"/>
      <c r="H216" s="331" t="s">
        <v>1042</v>
      </c>
      <c r="I216" s="331"/>
      <c r="J216" s="331"/>
      <c r="K216" s="276"/>
    </row>
    <row r="217" spans="2:11" customFormat="1" ht="15" customHeight="1">
      <c r="B217" s="275"/>
      <c r="C217" s="213"/>
      <c r="D217" s="213"/>
      <c r="E217" s="213"/>
      <c r="F217" s="234">
        <v>4</v>
      </c>
      <c r="G217" s="270"/>
      <c r="H217" s="331" t="s">
        <v>1043</v>
      </c>
      <c r="I217" s="331"/>
      <c r="J217" s="331"/>
      <c r="K217" s="276"/>
    </row>
    <row r="218" spans="2:11" customFormat="1" ht="12.75" customHeight="1">
      <c r="B218" s="277"/>
      <c r="C218" s="278"/>
      <c r="D218" s="278"/>
      <c r="E218" s="278"/>
      <c r="F218" s="278"/>
      <c r="G218" s="278"/>
      <c r="H218" s="278"/>
      <c r="I218" s="278"/>
      <c r="J218" s="278"/>
      <c r="K218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000 - Vedlejší a ostat...</vt:lpstr>
      <vt:lpstr>SO 101 - Skatepark </vt:lpstr>
      <vt:lpstr>SO 106 -  Pumptrack</vt:lpstr>
      <vt:lpstr>SO 502 - Nakládání s dešť...</vt:lpstr>
      <vt:lpstr>SO 601 Silnoproudá elektrotechn</vt:lpstr>
      <vt:lpstr>SO 801 - Revitalizace zeleně</vt:lpstr>
      <vt:lpstr>Seznam figur</vt:lpstr>
      <vt:lpstr>Pokyny pro vyplnění</vt:lpstr>
      <vt:lpstr>'Rekapitulace stavby'!Názvy_tisku</vt:lpstr>
      <vt:lpstr>'Seznam figur'!Názvy_tisku</vt:lpstr>
      <vt:lpstr>'SO 000 - Vedlejší a ostat...'!Názvy_tisku</vt:lpstr>
      <vt:lpstr>'SO 101 - Skatepark '!Názvy_tisku</vt:lpstr>
      <vt:lpstr>'SO 106 -  Pumptrack'!Názvy_tisku</vt:lpstr>
      <vt:lpstr>'SO 502 - Nakládání s dešť...'!Názvy_tisku</vt:lpstr>
      <vt:lpstr>'SO 601 Silnoproudá elektrotechn'!Názvy_tisku</vt:lpstr>
      <vt:lpstr>'SO 801 - Revitalizace zeleně'!Názvy_tisku</vt:lpstr>
      <vt:lpstr>'Pokyny pro vyplnění'!Oblast_tisku</vt:lpstr>
      <vt:lpstr>'Rekapitulace stavby'!Oblast_tisku</vt:lpstr>
      <vt:lpstr>'Seznam figur'!Oblast_tisku</vt:lpstr>
      <vt:lpstr>'SO 000 - Vedlejší a ostat...'!Oblast_tisku</vt:lpstr>
      <vt:lpstr>'SO 101 - Skatepark '!Oblast_tisku</vt:lpstr>
      <vt:lpstr>'SO 106 -  Pumptrack'!Oblast_tisku</vt:lpstr>
      <vt:lpstr>'SO 502 - Nakládání s dešť...'!Oblast_tisku</vt:lpstr>
      <vt:lpstr>'SO 601 Silnoproudá elektrotechn'!Oblast_tisku</vt:lpstr>
      <vt:lpstr>'SO 801 - Revitalizace zeleně'!Oblast_tisku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LAPTOP-NFRAKJ24\Ivan</dc:creator>
  <cp:lastModifiedBy>Josef Brukner</cp:lastModifiedBy>
  <dcterms:created xsi:type="dcterms:W3CDTF">2023-12-06T15:20:23Z</dcterms:created>
  <dcterms:modified xsi:type="dcterms:W3CDTF">2023-12-07T08:57:00Z</dcterms:modified>
</cp:coreProperties>
</file>